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esktop\2024\završni\"/>
    </mc:Choice>
  </mc:AlternateContent>
  <bookViews>
    <workbookView xWindow="0" yWindow="0" windowWidth="28800" windowHeight="13725" activeTab="4"/>
  </bookViews>
  <sheets>
    <sheet name="Skriveni" sheetId="1"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uri="GoogleSheetsCustomDataVersion2">
      <go:sheetsCustomData xmlns:go="http://customooxmlschemas.google.com/" r:id="rId14" roundtripDataChecksum="nWO0XsEsXDRl2C4t2z1RuPAiTevc0vih/2okYW1wbe4="/>
    </x:ext>
  </extLst>
</workbook>
</file>

<file path=xl/calcChain.xml><?xml version="1.0" encoding="utf-8"?>
<calcChain xmlns="http://schemas.openxmlformats.org/spreadsheetml/2006/main">
  <c r="C1452" i="1" l="1"/>
  <c r="G1452" i="1" s="1"/>
  <c r="D1452" i="1"/>
  <c r="H1452" i="1"/>
  <c r="J1452" i="1"/>
  <c r="C1455" i="1"/>
  <c r="D1455" i="1"/>
  <c r="G1455" i="1" s="1"/>
  <c r="H1455" i="1"/>
  <c r="J1455" i="1"/>
  <c r="C1456" i="1"/>
  <c r="D1456" i="1"/>
  <c r="H1456" i="1"/>
  <c r="J1456" i="1"/>
  <c r="C1457" i="1"/>
  <c r="D1457" i="1"/>
  <c r="G1457" i="1" s="1"/>
  <c r="H1457" i="1"/>
  <c r="J1457" i="1"/>
  <c r="C1458" i="1"/>
  <c r="D1458" i="1"/>
  <c r="H1458" i="1"/>
  <c r="J1458" i="1"/>
  <c r="C1459" i="1"/>
  <c r="D1459" i="1"/>
  <c r="G1459" i="1" s="1"/>
  <c r="H1459" i="1"/>
  <c r="J1459" i="1"/>
  <c r="C1460" i="1"/>
  <c r="D1460" i="1"/>
  <c r="H1460" i="1"/>
  <c r="J1460" i="1"/>
  <c r="C1462" i="1"/>
  <c r="D1462" i="1"/>
  <c r="C1463" i="1"/>
  <c r="G1463" i="1" s="1"/>
  <c r="D1463" i="1"/>
  <c r="C1464" i="1"/>
  <c r="D1464" i="1"/>
  <c r="C1465" i="1"/>
  <c r="G1465" i="1" s="1"/>
  <c r="D1465" i="1"/>
  <c r="C1466" i="1"/>
  <c r="D1466" i="1"/>
  <c r="C1467" i="1"/>
  <c r="G1467" i="1" s="1"/>
  <c r="D1467" i="1"/>
  <c r="C1468" i="1"/>
  <c r="D1468" i="1"/>
  <c r="C1471" i="1"/>
  <c r="D1471" i="1"/>
  <c r="C1472" i="1"/>
  <c r="D1472" i="1"/>
  <c r="C1473" i="1"/>
  <c r="D1473" i="1"/>
  <c r="C1474" i="1"/>
  <c r="D1474" i="1"/>
  <c r="C1476" i="1"/>
  <c r="D1476" i="1"/>
  <c r="H1476" i="1"/>
  <c r="J1476" i="1"/>
  <c r="C1477" i="1"/>
  <c r="D1477" i="1"/>
  <c r="G1477" i="1" s="1"/>
  <c r="H1477" i="1"/>
  <c r="J1477" i="1"/>
  <c r="C1478" i="1"/>
  <c r="D1478" i="1"/>
  <c r="H1478" i="1"/>
  <c r="J1478" i="1"/>
  <c r="C1479" i="1"/>
  <c r="D1479" i="1"/>
  <c r="G1479" i="1" s="1"/>
  <c r="H1479" i="1"/>
  <c r="J1479" i="1"/>
  <c r="C1480" i="1"/>
  <c r="H1480" i="1" s="1"/>
  <c r="G1480" i="1"/>
  <c r="C1482" i="1"/>
  <c r="G1482" i="1"/>
  <c r="H1482" i="1"/>
  <c r="C1484" i="1"/>
  <c r="H1484" i="1" s="1"/>
  <c r="G1484" i="1"/>
  <c r="C1485" i="1"/>
  <c r="C1486" i="1"/>
  <c r="G1486" i="1"/>
  <c r="H1486" i="1"/>
  <c r="C1487" i="1"/>
  <c r="G1487" i="1" s="1"/>
  <c r="H1487" i="1"/>
  <c r="C1488" i="1"/>
  <c r="H1488" i="1" s="1"/>
  <c r="G1488" i="1"/>
  <c r="C1489" i="1"/>
  <c r="G1489" i="1" s="1"/>
  <c r="H1489" i="1"/>
  <c r="C1490" i="1"/>
  <c r="G1490" i="1"/>
  <c r="H1490" i="1"/>
  <c r="C1491" i="1"/>
  <c r="G1491" i="1" s="1"/>
  <c r="H1491" i="1"/>
  <c r="C1492" i="1"/>
  <c r="H1492" i="1" s="1"/>
  <c r="G1492" i="1"/>
  <c r="C1494" i="1"/>
  <c r="G1494" i="1"/>
  <c r="H1494" i="1"/>
  <c r="C1495" i="1"/>
  <c r="C1496" i="1"/>
  <c r="H1496" i="1" s="1"/>
  <c r="G1496" i="1"/>
  <c r="C1497" i="1"/>
  <c r="C1498" i="1"/>
  <c r="G1498" i="1"/>
  <c r="H1498" i="1"/>
  <c r="C1500" i="1"/>
  <c r="H1500" i="1" s="1"/>
  <c r="G1500" i="1"/>
  <c r="C1501" i="1"/>
  <c r="C1502" i="1"/>
  <c r="G1502" i="1"/>
  <c r="H1502" i="1"/>
  <c r="C1503" i="1"/>
  <c r="G1503" i="1" s="1"/>
  <c r="H1503" i="1"/>
  <c r="C1504" i="1"/>
  <c r="H1504" i="1" s="1"/>
  <c r="G1504" i="1"/>
  <c r="C1505" i="1"/>
  <c r="G1505" i="1" s="1"/>
  <c r="H1505" i="1"/>
  <c r="C1506" i="1"/>
  <c r="G1506" i="1"/>
  <c r="H1506" i="1"/>
  <c r="C1507" i="1"/>
  <c r="G1507" i="1" s="1"/>
  <c r="H1507" i="1"/>
  <c r="C1508" i="1"/>
  <c r="H1508" i="1" s="1"/>
  <c r="G1508" i="1"/>
  <c r="C1509" i="1"/>
  <c r="G1509" i="1" s="1"/>
  <c r="H1509" i="1"/>
  <c r="C1510" i="1"/>
  <c r="G1510" i="1"/>
  <c r="H1510" i="1"/>
  <c r="C1512" i="1"/>
  <c r="H1512" i="1" s="1"/>
  <c r="G1512" i="1"/>
  <c r="C1513" i="1"/>
  <c r="G1513" i="1" s="1"/>
  <c r="H1513" i="1"/>
  <c r="C1514" i="1"/>
  <c r="G1514" i="1"/>
  <c r="H1514" i="1"/>
  <c r="C1515" i="1"/>
  <c r="C1516" i="1"/>
  <c r="H1516" i="1" s="1"/>
  <c r="G1516" i="1"/>
  <c r="H1519" i="1"/>
  <c r="C1520" i="1"/>
  <c r="H1520" i="1" s="1"/>
  <c r="G1520" i="1"/>
  <c r="C1521" i="1"/>
  <c r="G1521" i="1" s="1"/>
  <c r="H1521" i="1"/>
  <c r="C1522" i="1"/>
  <c r="G1522" i="1"/>
  <c r="H1522" i="1"/>
  <c r="C1523" i="1"/>
  <c r="C1526" i="1"/>
  <c r="G1526" i="1"/>
  <c r="H1526" i="1"/>
  <c r="C1527" i="1"/>
  <c r="C1528" i="1"/>
  <c r="H1528" i="1" s="1"/>
  <c r="G1528" i="1"/>
  <c r="C1529" i="1"/>
  <c r="C1531" i="1"/>
  <c r="G1531" i="1" s="1"/>
  <c r="H1531" i="1"/>
  <c r="C1532" i="1"/>
  <c r="H1532" i="1" s="1"/>
  <c r="G1532" i="1"/>
  <c r="C1533" i="1"/>
  <c r="G1533" i="1" s="1"/>
  <c r="H1533" i="1"/>
  <c r="C1534" i="1"/>
  <c r="G1534" i="1"/>
  <c r="H1534" i="1"/>
  <c r="C1536" i="1"/>
  <c r="H1536" i="1" s="1"/>
  <c r="G1536" i="1"/>
  <c r="C1537" i="1"/>
  <c r="C1538" i="1"/>
  <c r="G1538" i="1"/>
  <c r="H1538" i="1"/>
  <c r="C1539" i="1"/>
  <c r="G1539" i="1" s="1"/>
  <c r="H1539" i="1"/>
  <c r="C1541" i="1"/>
  <c r="G1541" i="1"/>
  <c r="H1541" i="1"/>
  <c r="C1542" i="1"/>
  <c r="G1542" i="1"/>
  <c r="H1542" i="1"/>
  <c r="C1543" i="1"/>
  <c r="C1544" i="1"/>
  <c r="H1544" i="1" s="1"/>
  <c r="G1544" i="1"/>
  <c r="C1546" i="1"/>
  <c r="G1546" i="1"/>
  <c r="H1546" i="1"/>
  <c r="C1547" i="1"/>
  <c r="G1547" i="1" s="1"/>
  <c r="H1547" i="1"/>
  <c r="C1548" i="1"/>
  <c r="C1549" i="1"/>
  <c r="G1549" i="1"/>
  <c r="H1549" i="1"/>
  <c r="C1551" i="1"/>
  <c r="C1552" i="1"/>
  <c r="H1552" i="1" s="1"/>
  <c r="G1552" i="1"/>
  <c r="C1553" i="1"/>
  <c r="C1554" i="1"/>
  <c r="G1554" i="1"/>
  <c r="H1554" i="1"/>
  <c r="C1556" i="1"/>
  <c r="H1556" i="1" s="1"/>
  <c r="G1556" i="1"/>
  <c r="C1557" i="1"/>
  <c r="G1557" i="1"/>
  <c r="H1557" i="1"/>
  <c r="C1558" i="1"/>
  <c r="G1558" i="1"/>
  <c r="H1558" i="1"/>
  <c r="C1559" i="1"/>
  <c r="G1559" i="1" s="1"/>
  <c r="H1559" i="1"/>
  <c r="C1561" i="1"/>
  <c r="H1561" i="1" s="1"/>
  <c r="G1561" i="1"/>
  <c r="C1562" i="1"/>
  <c r="G1562" i="1"/>
  <c r="H1562" i="1"/>
  <c r="C1563" i="1"/>
  <c r="G1563" i="1" s="1"/>
  <c r="H1563" i="1"/>
  <c r="C1564" i="1"/>
  <c r="H1564" i="1" s="1"/>
  <c r="G1564" i="1"/>
  <c r="C1566" i="1"/>
  <c r="G1566" i="1"/>
  <c r="H1566" i="1"/>
  <c r="C1567" i="1"/>
  <c r="C1568" i="1"/>
  <c r="H1568" i="1" s="1"/>
  <c r="G1568" i="1"/>
  <c r="C1569" i="1"/>
  <c r="C1571" i="1"/>
  <c r="C1572" i="1"/>
  <c r="H1572" i="1" s="1"/>
  <c r="G1572" i="1"/>
  <c r="C1573" i="1"/>
  <c r="C1574" i="1"/>
  <c r="G1574" i="1"/>
  <c r="H1574" i="1"/>
  <c r="C1575" i="1"/>
  <c r="G1575" i="1" s="1"/>
  <c r="H1575" i="1"/>
  <c r="C1576" i="1"/>
  <c r="C1577" i="1"/>
  <c r="G1577" i="1"/>
  <c r="H1577" i="1"/>
  <c r="C1578" i="1"/>
  <c r="G1578" i="1"/>
  <c r="H1578" i="1"/>
  <c r="C1579" i="1"/>
  <c r="C1580" i="1"/>
  <c r="H1580" i="1" s="1"/>
  <c r="G1580" i="1"/>
  <c r="J1448" i="9"/>
  <c r="L1448" i="9"/>
  <c r="F318" i="9"/>
  <c r="F317" i="9" s="1"/>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F304" i="9"/>
  <c r="H303" i="9"/>
  <c r="G303" i="9"/>
  <c r="E303" i="9" s="1"/>
  <c r="B303" i="9" s="1"/>
  <c r="F303" i="9"/>
  <c r="H302" i="9"/>
  <c r="E302" i="9" s="1"/>
  <c r="B302" i="9" s="1"/>
  <c r="G302" i="9"/>
  <c r="F302" i="9"/>
  <c r="H301" i="9"/>
  <c r="G301" i="9"/>
  <c r="F301" i="9"/>
  <c r="E301" i="9"/>
  <c r="B301" i="9" s="1"/>
  <c r="H300" i="9"/>
  <c r="G300" i="9"/>
  <c r="E300" i="9" s="1"/>
  <c r="F300" i="9"/>
  <c r="H299" i="9"/>
  <c r="G299" i="9"/>
  <c r="E299" i="9" s="1"/>
  <c r="B299" i="9" s="1"/>
  <c r="F299" i="9"/>
  <c r="H298" i="9"/>
  <c r="E298" i="9" s="1"/>
  <c r="B298" i="9" s="1"/>
  <c r="G298" i="9"/>
  <c r="F298" i="9"/>
  <c r="H297" i="9"/>
  <c r="G297" i="9"/>
  <c r="F297" i="9"/>
  <c r="E297" i="9"/>
  <c r="B297" i="9" s="1"/>
  <c r="H296" i="9"/>
  <c r="G296" i="9"/>
  <c r="E296" i="9" s="1"/>
  <c r="F296" i="9"/>
  <c r="H295" i="9"/>
  <c r="G295" i="9"/>
  <c r="E295" i="9" s="1"/>
  <c r="B295" i="9" s="1"/>
  <c r="F295" i="9"/>
  <c r="H294" i="9"/>
  <c r="E294" i="9" s="1"/>
  <c r="B294" i="9" s="1"/>
  <c r="G294" i="9"/>
  <c r="F294" i="9"/>
  <c r="H293" i="9"/>
  <c r="G293" i="9"/>
  <c r="F293" i="9"/>
  <c r="E293" i="9"/>
  <c r="B293" i="9" s="1"/>
  <c r="H292" i="9"/>
  <c r="G292" i="9"/>
  <c r="E292" i="9" s="1"/>
  <c r="F292" i="9"/>
  <c r="F291" i="9"/>
  <c r="F290" i="9"/>
  <c r="H289" i="9"/>
  <c r="G289" i="9"/>
  <c r="F289" i="9"/>
  <c r="E289" i="9"/>
  <c r="B289" i="9" s="1"/>
  <c r="H288" i="9"/>
  <c r="G288" i="9"/>
  <c r="E288" i="9" s="1"/>
  <c r="B288" i="9" s="1"/>
  <c r="F288" i="9"/>
  <c r="H287" i="9"/>
  <c r="G287" i="9"/>
  <c r="E287" i="9" s="1"/>
  <c r="B287" i="9" s="1"/>
  <c r="F287" i="9"/>
  <c r="H286" i="9"/>
  <c r="E286" i="9" s="1"/>
  <c r="B286" i="9" s="1"/>
  <c r="G286" i="9"/>
  <c r="F286" i="9"/>
  <c r="F285" i="9"/>
  <c r="H284" i="9"/>
  <c r="G284" i="9"/>
  <c r="F284" i="9"/>
  <c r="E284" i="9"/>
  <c r="H283" i="9"/>
  <c r="G283" i="9"/>
  <c r="E283" i="9" s="1"/>
  <c r="F283" i="9"/>
  <c r="F277" i="9" s="1"/>
  <c r="H282" i="9"/>
  <c r="G282" i="9"/>
  <c r="E282" i="9" s="1"/>
  <c r="F282" i="9"/>
  <c r="B282" i="9"/>
  <c r="F281" i="9"/>
  <c r="F280" i="9"/>
  <c r="F279" i="9"/>
  <c r="F278" i="9"/>
  <c r="F276" i="9"/>
  <c r="L275" i="9"/>
  <c r="F275" i="9" s="1"/>
  <c r="H275" i="9"/>
  <c r="F274" i="9"/>
  <c r="I273" i="9"/>
  <c r="H273" i="9"/>
  <c r="E273" i="9" s="1"/>
  <c r="F273" i="9"/>
  <c r="E272" i="9"/>
  <c r="M271" i="9"/>
  <c r="F271" i="9" s="1"/>
  <c r="L271" i="9"/>
  <c r="E271" i="9"/>
  <c r="B271" i="9"/>
  <c r="M270" i="9"/>
  <c r="L270" i="9"/>
  <c r="F270" i="9"/>
  <c r="E270" i="9"/>
  <c r="B270" i="9" s="1"/>
  <c r="M269" i="9"/>
  <c r="L269" i="9"/>
  <c r="F269" i="9" s="1"/>
  <c r="B269" i="9" s="1"/>
  <c r="E269" i="9"/>
  <c r="M268" i="9"/>
  <c r="L268" i="9"/>
  <c r="F268" i="9" s="1"/>
  <c r="B268" i="9" s="1"/>
  <c r="E268" i="9"/>
  <c r="M267" i="9"/>
  <c r="F267" i="9" s="1"/>
  <c r="L267" i="9"/>
  <c r="E267" i="9"/>
  <c r="B267" i="9"/>
  <c r="M266" i="9"/>
  <c r="L266" i="9"/>
  <c r="F266" i="9"/>
  <c r="E266" i="9"/>
  <c r="B266" i="9" s="1"/>
  <c r="M265" i="9"/>
  <c r="L265" i="9"/>
  <c r="F265" i="9" s="1"/>
  <c r="B265" i="9" s="1"/>
  <c r="E265" i="9"/>
  <c r="M264" i="9"/>
  <c r="L264" i="9"/>
  <c r="F264" i="9" s="1"/>
  <c r="B264" i="9" s="1"/>
  <c r="E264" i="9"/>
  <c r="M263" i="9"/>
  <c r="F263" i="9" s="1"/>
  <c r="L263" i="9"/>
  <c r="E263" i="9"/>
  <c r="B263" i="9"/>
  <c r="M262" i="9"/>
  <c r="L262" i="9"/>
  <c r="F262" i="9"/>
  <c r="E262" i="9"/>
  <c r="B262" i="9" s="1"/>
  <c r="M261" i="9"/>
  <c r="L261" i="9"/>
  <c r="F261" i="9" s="1"/>
  <c r="B261" i="9" s="1"/>
  <c r="E261" i="9"/>
  <c r="M260" i="9"/>
  <c r="L260" i="9"/>
  <c r="F260" i="9" s="1"/>
  <c r="E260" i="9"/>
  <c r="B260" i="9"/>
  <c r="M259" i="9"/>
  <c r="F259" i="9" s="1"/>
  <c r="L259" i="9"/>
  <c r="E259" i="9"/>
  <c r="B259" i="9"/>
  <c r="M258" i="9"/>
  <c r="L258" i="9"/>
  <c r="F258" i="9"/>
  <c r="E258" i="9"/>
  <c r="B258" i="9" s="1"/>
  <c r="M257" i="9"/>
  <c r="L257" i="9"/>
  <c r="F257" i="9" s="1"/>
  <c r="B257" i="9" s="1"/>
  <c r="E257" i="9"/>
  <c r="M256" i="9"/>
  <c r="L256" i="9"/>
  <c r="F256" i="9" s="1"/>
  <c r="E256" i="9"/>
  <c r="B256" i="9"/>
  <c r="M255" i="9"/>
  <c r="F255" i="9" s="1"/>
  <c r="L255" i="9"/>
  <c r="E255" i="9"/>
  <c r="B255" i="9"/>
  <c r="M254" i="9"/>
  <c r="L254" i="9"/>
  <c r="F254" i="9"/>
  <c r="E254" i="9"/>
  <c r="B254" i="9" s="1"/>
  <c r="M253" i="9"/>
  <c r="L253" i="9"/>
  <c r="F253" i="9" s="1"/>
  <c r="B253" i="9" s="1"/>
  <c r="E253" i="9"/>
  <c r="M252" i="9"/>
  <c r="L252" i="9"/>
  <c r="E252" i="9"/>
  <c r="M251" i="9"/>
  <c r="L251" i="9"/>
  <c r="F251" i="9"/>
  <c r="B251" i="9" s="1"/>
  <c r="E251" i="9"/>
  <c r="M250" i="9"/>
  <c r="L250" i="9"/>
  <c r="F250" i="9" s="1"/>
  <c r="E250" i="9"/>
  <c r="M249" i="9"/>
  <c r="L249" i="9"/>
  <c r="F249" i="9"/>
  <c r="B249" i="9" s="1"/>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M225" i="9"/>
  <c r="L225" i="9"/>
  <c r="F225" i="9"/>
  <c r="B225" i="9" s="1"/>
  <c r="E225" i="9"/>
  <c r="M224" i="9"/>
  <c r="L224" i="9"/>
  <c r="F224" i="9" s="1"/>
  <c r="E224" i="9"/>
  <c r="M223" i="9"/>
  <c r="L223" i="9"/>
  <c r="F223" i="9"/>
  <c r="B223" i="9" s="1"/>
  <c r="E223" i="9"/>
  <c r="M222" i="9"/>
  <c r="L222" i="9"/>
  <c r="F222" i="9" s="1"/>
  <c r="E222" i="9"/>
  <c r="M221" i="9"/>
  <c r="L221" i="9"/>
  <c r="F221" i="9"/>
  <c r="B221" i="9" s="1"/>
  <c r="E221" i="9"/>
  <c r="M220" i="9"/>
  <c r="L220" i="9"/>
  <c r="F220" i="9" s="1"/>
  <c r="E220" i="9"/>
  <c r="M219" i="9"/>
  <c r="L219" i="9"/>
  <c r="F219" i="9"/>
  <c r="B219" i="9" s="1"/>
  <c r="E219" i="9"/>
  <c r="M218" i="9"/>
  <c r="L218" i="9"/>
  <c r="F218" i="9" s="1"/>
  <c r="E218" i="9"/>
  <c r="M217" i="9"/>
  <c r="L217" i="9"/>
  <c r="F217" i="9"/>
  <c r="B217" i="9" s="1"/>
  <c r="E217" i="9"/>
  <c r="M216" i="9"/>
  <c r="L216" i="9"/>
  <c r="F216" i="9" s="1"/>
  <c r="E216" i="9"/>
  <c r="M215" i="9"/>
  <c r="L215" i="9"/>
  <c r="F215" i="9"/>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s="1"/>
  <c r="H159" i="9"/>
  <c r="G159" i="9"/>
  <c r="F159" i="9"/>
  <c r="E159" i="9"/>
  <c r="B159" i="9" s="1"/>
  <c r="H158" i="9"/>
  <c r="G158" i="9"/>
  <c r="E158" i="9" s="1"/>
  <c r="F158" i="9"/>
  <c r="B158" i="9" s="1"/>
  <c r="H157" i="9"/>
  <c r="G157" i="9"/>
  <c r="F157" i="9"/>
  <c r="E157" i="9"/>
  <c r="B157" i="9" s="1"/>
  <c r="H156" i="9"/>
  <c r="E156" i="9" s="1"/>
  <c r="G156" i="9"/>
  <c r="F156" i="9"/>
  <c r="B156" i="9" s="1"/>
  <c r="H155" i="9"/>
  <c r="G155" i="9"/>
  <c r="F155" i="9"/>
  <c r="E155" i="9"/>
  <c r="B155" i="9" s="1"/>
  <c r="H154" i="9"/>
  <c r="G154" i="9"/>
  <c r="E154" i="9" s="1"/>
  <c r="F154" i="9"/>
  <c r="B154" i="9" s="1"/>
  <c r="H153" i="9"/>
  <c r="G153" i="9"/>
  <c r="F153" i="9"/>
  <c r="E153" i="9"/>
  <c r="B153" i="9" s="1"/>
  <c r="H152" i="9"/>
  <c r="E152" i="9" s="1"/>
  <c r="G152" i="9"/>
  <c r="F152" i="9"/>
  <c r="B152" i="9" s="1"/>
  <c r="H151" i="9"/>
  <c r="G151" i="9"/>
  <c r="F151" i="9"/>
  <c r="E151" i="9"/>
  <c r="B151" i="9" s="1"/>
  <c r="H150" i="9"/>
  <c r="G150" i="9"/>
  <c r="E150" i="9" s="1"/>
  <c r="F150" i="9"/>
  <c r="B150" i="9" s="1"/>
  <c r="H149" i="9"/>
  <c r="G149" i="9"/>
  <c r="F149" i="9"/>
  <c r="E149" i="9"/>
  <c r="B149" i="9" s="1"/>
  <c r="H148" i="9"/>
  <c r="E148" i="9" s="1"/>
  <c r="G148" i="9"/>
  <c r="F148" i="9"/>
  <c r="B148" i="9" s="1"/>
  <c r="H147" i="9"/>
  <c r="G147" i="9"/>
  <c r="F147" i="9"/>
  <c r="E147" i="9"/>
  <c r="B147" i="9" s="1"/>
  <c r="H146" i="9"/>
  <c r="G146" i="9"/>
  <c r="E146" i="9" s="1"/>
  <c r="F146" i="9"/>
  <c r="B146" i="9" s="1"/>
  <c r="H145" i="9"/>
  <c r="G145" i="9"/>
  <c r="F145" i="9"/>
  <c r="E145" i="9"/>
  <c r="B145" i="9" s="1"/>
  <c r="H144" i="9"/>
  <c r="E144" i="9" s="1"/>
  <c r="G144" i="9"/>
  <c r="F144" i="9"/>
  <c r="B144" i="9" s="1"/>
  <c r="F143" i="9"/>
  <c r="H142" i="9"/>
  <c r="G142" i="9"/>
  <c r="F142" i="9"/>
  <c r="H141" i="9"/>
  <c r="E141" i="9" s="1"/>
  <c r="G141" i="9"/>
  <c r="F141" i="9"/>
  <c r="B141" i="9"/>
  <c r="H140" i="9"/>
  <c r="G140" i="9"/>
  <c r="F140" i="9"/>
  <c r="E140" i="9"/>
  <c r="B140" i="9" s="1"/>
  <c r="H139" i="9"/>
  <c r="G139" i="9"/>
  <c r="E139" i="9" s="1"/>
  <c r="F139" i="9"/>
  <c r="H138" i="9"/>
  <c r="G138" i="9"/>
  <c r="E138" i="9" s="1"/>
  <c r="B138" i="9" s="1"/>
  <c r="F138" i="9"/>
  <c r="H137" i="9"/>
  <c r="G137" i="9"/>
  <c r="E137" i="9" s="1"/>
  <c r="B137" i="9" s="1"/>
  <c r="F137" i="9"/>
  <c r="H136" i="9"/>
  <c r="E136" i="9" s="1"/>
  <c r="G136" i="9"/>
  <c r="F136" i="9"/>
  <c r="B136" i="9"/>
  <c r="H135" i="9"/>
  <c r="G135" i="9"/>
  <c r="F135" i="9"/>
  <c r="E135" i="9"/>
  <c r="B135" i="9" s="1"/>
  <c r="H134" i="9"/>
  <c r="G134" i="9"/>
  <c r="F134" i="9"/>
  <c r="H133" i="9"/>
  <c r="G133" i="9"/>
  <c r="F133" i="9"/>
  <c r="E133" i="9"/>
  <c r="B133" i="9" s="1"/>
  <c r="H132" i="9"/>
  <c r="G132" i="9"/>
  <c r="F132" i="9"/>
  <c r="E132" i="9"/>
  <c r="H131" i="9"/>
  <c r="G131" i="9"/>
  <c r="E131" i="9" s="1"/>
  <c r="B131" i="9" s="1"/>
  <c r="F131" i="9"/>
  <c r="H130" i="9"/>
  <c r="G130" i="9"/>
  <c r="E130" i="9" s="1"/>
  <c r="F130" i="9"/>
  <c r="B130" i="9"/>
  <c r="H129" i="9"/>
  <c r="G129" i="9"/>
  <c r="F129" i="9"/>
  <c r="E129" i="9"/>
  <c r="B129" i="9" s="1"/>
  <c r="H128" i="9"/>
  <c r="G128" i="9"/>
  <c r="F128" i="9"/>
  <c r="E128" i="9"/>
  <c r="H127" i="9"/>
  <c r="G127" i="9"/>
  <c r="E127" i="9" s="1"/>
  <c r="F127" i="9"/>
  <c r="H126" i="9"/>
  <c r="G126" i="9"/>
  <c r="E126" i="9" s="1"/>
  <c r="F126" i="9"/>
  <c r="B126" i="9"/>
  <c r="H125" i="9"/>
  <c r="G125" i="9"/>
  <c r="F125" i="9"/>
  <c r="E125" i="9"/>
  <c r="B125" i="9" s="1"/>
  <c r="H124" i="9"/>
  <c r="G124" i="9"/>
  <c r="F124" i="9"/>
  <c r="E124" i="9"/>
  <c r="H123" i="9"/>
  <c r="G123" i="9"/>
  <c r="E123" i="9" s="1"/>
  <c r="F123" i="9"/>
  <c r="H122" i="9"/>
  <c r="G122" i="9"/>
  <c r="E122" i="9" s="1"/>
  <c r="F122" i="9"/>
  <c r="B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H99" i="9"/>
  <c r="G99" i="9"/>
  <c r="E99" i="9" s="1"/>
  <c r="B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B87" i="9" s="1"/>
  <c r="F87" i="9"/>
  <c r="H86" i="9"/>
  <c r="G86" i="9"/>
  <c r="F86" i="9"/>
  <c r="H85" i="9"/>
  <c r="G85" i="9"/>
  <c r="F85" i="9"/>
  <c r="E85" i="9"/>
  <c r="B85" i="9" s="1"/>
  <c r="H84" i="9"/>
  <c r="G84" i="9"/>
  <c r="F84" i="9"/>
  <c r="E84" i="9"/>
  <c r="H83" i="9"/>
  <c r="G83" i="9"/>
  <c r="E83" i="9" s="1"/>
  <c r="B83" i="9" s="1"/>
  <c r="F83" i="9"/>
  <c r="H82" i="9"/>
  <c r="G82" i="9"/>
  <c r="F82" i="9"/>
  <c r="H81" i="9"/>
  <c r="G81" i="9"/>
  <c r="F81" i="9"/>
  <c r="E81" i="9"/>
  <c r="B81" i="9" s="1"/>
  <c r="H80" i="9"/>
  <c r="G80" i="9"/>
  <c r="F80" i="9"/>
  <c r="E80" i="9"/>
  <c r="H79" i="9"/>
  <c r="G79" i="9"/>
  <c r="E79" i="9" s="1"/>
  <c r="F79" i="9"/>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B71" i="9" s="1"/>
  <c r="F71" i="9"/>
  <c r="H70" i="9"/>
  <c r="G70" i="9"/>
  <c r="F70" i="9"/>
  <c r="H69" i="9"/>
  <c r="G69" i="9"/>
  <c r="F69" i="9"/>
  <c r="E69" i="9"/>
  <c r="B69" i="9" s="1"/>
  <c r="H68" i="9"/>
  <c r="G68" i="9"/>
  <c r="F68" i="9"/>
  <c r="E68" i="9"/>
  <c r="H67" i="9"/>
  <c r="G67" i="9"/>
  <c r="E67" i="9" s="1"/>
  <c r="B67" i="9" s="1"/>
  <c r="F67" i="9"/>
  <c r="H66" i="9"/>
  <c r="G66" i="9"/>
  <c r="F66" i="9"/>
  <c r="H65" i="9"/>
  <c r="G65" i="9"/>
  <c r="F65" i="9"/>
  <c r="E65" i="9"/>
  <c r="B65" i="9" s="1"/>
  <c r="H64" i="9"/>
  <c r="G64" i="9"/>
  <c r="F64" i="9"/>
  <c r="E64" i="9"/>
  <c r="H63" i="9"/>
  <c r="G63" i="9"/>
  <c r="E63" i="9" s="1"/>
  <c r="F63" i="9"/>
  <c r="H62" i="9"/>
  <c r="G62" i="9"/>
  <c r="F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G38" i="9"/>
  <c r="F38" i="9"/>
  <c r="B38" i="9"/>
  <c r="H37" i="9"/>
  <c r="G37" i="9"/>
  <c r="F37" i="9"/>
  <c r="E37" i="9"/>
  <c r="B37" i="9" s="1"/>
  <c r="H36" i="9"/>
  <c r="G36" i="9"/>
  <c r="E36" i="9" s="1"/>
  <c r="F36" i="9"/>
  <c r="H35" i="9"/>
  <c r="G35" i="9"/>
  <c r="F35" i="9"/>
  <c r="H34" i="9"/>
  <c r="E34" i="9" s="1"/>
  <c r="B34" i="9" s="1"/>
  <c r="G34" i="9"/>
  <c r="F34" i="9"/>
  <c r="H33" i="9"/>
  <c r="G33" i="9"/>
  <c r="F33" i="9"/>
  <c r="E33" i="9"/>
  <c r="B33" i="9" s="1"/>
  <c r="H32" i="9"/>
  <c r="G32" i="9"/>
  <c r="E32" i="9" s="1"/>
  <c r="F32" i="9"/>
  <c r="H31" i="9"/>
  <c r="G31" i="9"/>
  <c r="F31" i="9"/>
  <c r="H30" i="9"/>
  <c r="E30" i="9" s="1"/>
  <c r="G30" i="9"/>
  <c r="F30" i="9"/>
  <c r="B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E22" i="9" s="1"/>
  <c r="G22" i="9"/>
  <c r="F22" i="9"/>
  <c r="B22" i="9"/>
  <c r="F21" i="9"/>
  <c r="F4" i="9"/>
  <c r="O3" i="9"/>
  <c r="G275" i="9" s="1"/>
  <c r="E275" i="9" s="1"/>
  <c r="B275" i="9" s="1"/>
  <c r="I3" i="9"/>
  <c r="H3" i="9"/>
  <c r="G3" i="9"/>
  <c r="D95" i="8"/>
  <c r="C1570" i="1" s="1"/>
  <c r="D90" i="8"/>
  <c r="C1565" i="1" s="1"/>
  <c r="D85" i="8"/>
  <c r="C1560" i="1" s="1"/>
  <c r="D80" i="8"/>
  <c r="C1555" i="1" s="1"/>
  <c r="D75" i="8"/>
  <c r="C1550" i="1" s="1"/>
  <c r="D70" i="8"/>
  <c r="C1545" i="1" s="1"/>
  <c r="D65" i="8"/>
  <c r="C1540" i="1" s="1"/>
  <c r="D60" i="8"/>
  <c r="C1535" i="1" s="1"/>
  <c r="D55" i="8"/>
  <c r="C1530" i="1" s="1"/>
  <c r="D50" i="8"/>
  <c r="D44" i="8"/>
  <c r="C1519" i="1" s="1"/>
  <c r="G1519" i="1" s="1"/>
  <c r="D36" i="8"/>
  <c r="C1511" i="1" s="1"/>
  <c r="D26" i="8"/>
  <c r="D24" i="8"/>
  <c r="C1499" i="1" s="1"/>
  <c r="D18" i="8"/>
  <c r="D8" i="8"/>
  <c r="C1483" i="1" s="1"/>
  <c r="E44" i="7"/>
  <c r="D1475" i="1" s="1"/>
  <c r="D44" i="7"/>
  <c r="E39" i="7"/>
  <c r="D1470" i="1" s="1"/>
  <c r="D39" i="7"/>
  <c r="C1470" i="1" s="1"/>
  <c r="E38" i="7"/>
  <c r="D1469" i="1" s="1"/>
  <c r="D38" i="7"/>
  <c r="E30" i="7"/>
  <c r="D1461" i="1" s="1"/>
  <c r="D30" i="7"/>
  <c r="C1461" i="1" s="1"/>
  <c r="E23" i="7"/>
  <c r="D23" i="7"/>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F246" i="5"/>
  <c r="E246" i="5"/>
  <c r="D246" i="5"/>
  <c r="E245" i="5"/>
  <c r="F245"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79" i="5"/>
  <c r="F178" i="5"/>
  <c r="H308" i="9"/>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49" i="5"/>
  <c r="F48" i="5"/>
  <c r="F47" i="5"/>
  <c r="F46" i="5"/>
  <c r="F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E644" i="4"/>
  <c r="E643" i="4"/>
  <c r="D643" i="4"/>
  <c r="F643" i="4" s="1"/>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F125" i="4"/>
  <c r="E125" i="4"/>
  <c r="E124"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G32" i="3"/>
  <c r="B32" i="3"/>
  <c r="I31" i="3"/>
  <c r="G31" i="3"/>
  <c r="B31" i="3"/>
  <c r="G30" i="3"/>
  <c r="B30" i="3"/>
  <c r="G29" i="3"/>
  <c r="B29" i="3"/>
  <c r="G28" i="3"/>
  <c r="B28" i="3"/>
  <c r="I27" i="3"/>
  <c r="H27" i="3"/>
  <c r="G27" i="3"/>
  <c r="B27" i="3"/>
  <c r="I26" i="3"/>
  <c r="H26" i="3"/>
  <c r="G26" i="3"/>
  <c r="B26" i="3"/>
  <c r="I25" i="3"/>
  <c r="G25" i="3"/>
  <c r="B25" i="3"/>
  <c r="G24" i="3"/>
  <c r="B24" i="3"/>
  <c r="I23" i="3"/>
  <c r="G23" i="3"/>
  <c r="B23" i="3"/>
  <c r="I22" i="3"/>
  <c r="G22" i="3"/>
  <c r="B22" i="3"/>
  <c r="G21" i="3"/>
  <c r="B21" i="3"/>
  <c r="G20" i="3"/>
  <c r="B20" i="3"/>
  <c r="I19" i="3"/>
  <c r="G19" i="3"/>
  <c r="B19" i="3"/>
  <c r="G18" i="3"/>
  <c r="B18" i="3"/>
  <c r="G17" i="3"/>
  <c r="B17" i="3"/>
  <c r="G16" i="3"/>
  <c r="B16" i="3"/>
  <c r="H10" i="3" a="1"/>
  <c r="H10" i="3"/>
  <c r="L3" i="9" s="1"/>
  <c r="G1451" i="1"/>
  <c r="D1451" i="1"/>
  <c r="C1451" i="1"/>
  <c r="J1451" i="1" s="1"/>
  <c r="D1450" i="1"/>
  <c r="G1450" i="1" s="1"/>
  <c r="C1450" i="1"/>
  <c r="D1449" i="1"/>
  <c r="C1449" i="1"/>
  <c r="D1448" i="1"/>
  <c r="C1448" i="1"/>
  <c r="D1447" i="1"/>
  <c r="C1447" i="1"/>
  <c r="H1446" i="1"/>
  <c r="D1446" i="1"/>
  <c r="C1446" i="1"/>
  <c r="G1446" i="1" s="1"/>
  <c r="G1445" i="1"/>
  <c r="D1445" i="1"/>
  <c r="C1445" i="1"/>
  <c r="H1445" i="1" s="1"/>
  <c r="H1444" i="1"/>
  <c r="G1444" i="1"/>
  <c r="I1444" i="1" s="1"/>
  <c r="D1444" i="1"/>
  <c r="C1444" i="1"/>
  <c r="J1444" i="1" s="1"/>
  <c r="D1443" i="1"/>
  <c r="C1443" i="1"/>
  <c r="J1443" i="1" s="1"/>
  <c r="H1442" i="1"/>
  <c r="D1442" i="1"/>
  <c r="C1442" i="1"/>
  <c r="J1442" i="1" s="1"/>
  <c r="G1441" i="1"/>
  <c r="I1441" i="1" s="1"/>
  <c r="D1441" i="1"/>
  <c r="C1441" i="1"/>
  <c r="H1441" i="1" s="1"/>
  <c r="H1440" i="1"/>
  <c r="G1440" i="1"/>
  <c r="D1440" i="1"/>
  <c r="C1440" i="1"/>
  <c r="J1440" i="1" s="1"/>
  <c r="D1439" i="1"/>
  <c r="J1439" i="1" s="1"/>
  <c r="C1439" i="1"/>
  <c r="D1438" i="1"/>
  <c r="G1438" i="1" s="1"/>
  <c r="C1438" i="1"/>
  <c r="D1437" i="1"/>
  <c r="G1437" i="1" s="1"/>
  <c r="C1437" i="1"/>
  <c r="H1437" i="1" s="1"/>
  <c r="D1434" i="1"/>
  <c r="G1434" i="1" s="1"/>
  <c r="C1434" i="1"/>
  <c r="G1433" i="1"/>
  <c r="D1433" i="1"/>
  <c r="C1433" i="1"/>
  <c r="H1433" i="1" s="1"/>
  <c r="D1432" i="1"/>
  <c r="C1432" i="1"/>
  <c r="G1432" i="1" s="1"/>
  <c r="D1431" i="1"/>
  <c r="C1431" i="1"/>
  <c r="D1430" i="1"/>
  <c r="G1430" i="1" s="1"/>
  <c r="C1430" i="1"/>
  <c r="G1429" i="1"/>
  <c r="D1429" i="1"/>
  <c r="C1429" i="1"/>
  <c r="H1429" i="1" s="1"/>
  <c r="D1428" i="1"/>
  <c r="C1428" i="1"/>
  <c r="D1427" i="1"/>
  <c r="C1427" i="1"/>
  <c r="D1426" i="1"/>
  <c r="G1426" i="1" s="1"/>
  <c r="C1426" i="1"/>
  <c r="G1425" i="1"/>
  <c r="D1425" i="1"/>
  <c r="C1425" i="1"/>
  <c r="H1425" i="1" s="1"/>
  <c r="D1424" i="1"/>
  <c r="C1424" i="1"/>
  <c r="G1424" i="1" s="1"/>
  <c r="D1423" i="1"/>
  <c r="C1423" i="1"/>
  <c r="D1422" i="1"/>
  <c r="G1422" i="1" s="1"/>
  <c r="C1422" i="1"/>
  <c r="G1421" i="1"/>
  <c r="D1421" i="1"/>
  <c r="C1421" i="1"/>
  <c r="H1421" i="1" s="1"/>
  <c r="D1420" i="1"/>
  <c r="C1420" i="1"/>
  <c r="D1419" i="1"/>
  <c r="C1419" i="1"/>
  <c r="D1418" i="1"/>
  <c r="G1418" i="1" s="1"/>
  <c r="C1418" i="1"/>
  <c r="G1417" i="1"/>
  <c r="D1417" i="1"/>
  <c r="C1417" i="1"/>
  <c r="H1417" i="1" s="1"/>
  <c r="D1416" i="1"/>
  <c r="C1416" i="1"/>
  <c r="G1416" i="1" s="1"/>
  <c r="D1415" i="1"/>
  <c r="C1415" i="1"/>
  <c r="D1414" i="1"/>
  <c r="G1414" i="1" s="1"/>
  <c r="C1414" i="1"/>
  <c r="G1413" i="1"/>
  <c r="D1413" i="1"/>
  <c r="C1413" i="1"/>
  <c r="H1413" i="1" s="1"/>
  <c r="D1412" i="1"/>
  <c r="C1412" i="1"/>
  <c r="D1411" i="1"/>
  <c r="C1411" i="1"/>
  <c r="D1410" i="1"/>
  <c r="G1410" i="1" s="1"/>
  <c r="C1410" i="1"/>
  <c r="G1409" i="1"/>
  <c r="D1409" i="1"/>
  <c r="C1409" i="1"/>
  <c r="H1409" i="1" s="1"/>
  <c r="D1408" i="1"/>
  <c r="C1408" i="1"/>
  <c r="G1408" i="1" s="1"/>
  <c r="D1407" i="1"/>
  <c r="C1407" i="1"/>
  <c r="D1406" i="1"/>
  <c r="G1406" i="1" s="1"/>
  <c r="C1406" i="1"/>
  <c r="G1405" i="1"/>
  <c r="D1405" i="1"/>
  <c r="C1405" i="1"/>
  <c r="H1405" i="1" s="1"/>
  <c r="D1404" i="1"/>
  <c r="C1404" i="1"/>
  <c r="D1403" i="1"/>
  <c r="C1403" i="1"/>
  <c r="D1402" i="1"/>
  <c r="G1402" i="1" s="1"/>
  <c r="C1402" i="1"/>
  <c r="G1401" i="1"/>
  <c r="D1401" i="1"/>
  <c r="C1401" i="1"/>
  <c r="H1401" i="1" s="1"/>
  <c r="D1400" i="1"/>
  <c r="C1400" i="1"/>
  <c r="G1400" i="1" s="1"/>
  <c r="D1399" i="1"/>
  <c r="C1399" i="1"/>
  <c r="D1398" i="1"/>
  <c r="G1398" i="1" s="1"/>
  <c r="C1398" i="1"/>
  <c r="G1397" i="1"/>
  <c r="D1397" i="1"/>
  <c r="C1397" i="1"/>
  <c r="H1397" i="1" s="1"/>
  <c r="D1396" i="1"/>
  <c r="C1396" i="1"/>
  <c r="D1395" i="1"/>
  <c r="C1395" i="1"/>
  <c r="D1394" i="1"/>
  <c r="G1394" i="1" s="1"/>
  <c r="C1394" i="1"/>
  <c r="G1393" i="1"/>
  <c r="D1393" i="1"/>
  <c r="C1393" i="1"/>
  <c r="H1393" i="1" s="1"/>
  <c r="D1392" i="1"/>
  <c r="C1392" i="1"/>
  <c r="G1392" i="1" s="1"/>
  <c r="D1391" i="1"/>
  <c r="C1391" i="1"/>
  <c r="D1390" i="1"/>
  <c r="G1390" i="1" s="1"/>
  <c r="C1390" i="1"/>
  <c r="G1389" i="1"/>
  <c r="D1389" i="1"/>
  <c r="C1389" i="1"/>
  <c r="H1389" i="1" s="1"/>
  <c r="D1388" i="1"/>
  <c r="C1388" i="1"/>
  <c r="D1387" i="1"/>
  <c r="C1387" i="1"/>
  <c r="D1386" i="1"/>
  <c r="G1386" i="1" s="1"/>
  <c r="C1386" i="1"/>
  <c r="G1385" i="1"/>
  <c r="D1385" i="1"/>
  <c r="C1385" i="1"/>
  <c r="H1385" i="1" s="1"/>
  <c r="D1384" i="1"/>
  <c r="C1384" i="1"/>
  <c r="G1384" i="1" s="1"/>
  <c r="D1383" i="1"/>
  <c r="C1383" i="1"/>
  <c r="D1382" i="1"/>
  <c r="G1382" i="1" s="1"/>
  <c r="C1382" i="1"/>
  <c r="G1381" i="1"/>
  <c r="D1381" i="1"/>
  <c r="C1381" i="1"/>
  <c r="H1381" i="1" s="1"/>
  <c r="D1380" i="1"/>
  <c r="C1380" i="1"/>
  <c r="D1379" i="1"/>
  <c r="C1379" i="1"/>
  <c r="D1378" i="1"/>
  <c r="G1378" i="1" s="1"/>
  <c r="C1378" i="1"/>
  <c r="G1377" i="1"/>
  <c r="D1377" i="1"/>
  <c r="C1377" i="1"/>
  <c r="H1377" i="1" s="1"/>
  <c r="D1376" i="1"/>
  <c r="C1376" i="1"/>
  <c r="G1376" i="1" s="1"/>
  <c r="D1375" i="1"/>
  <c r="C1375" i="1"/>
  <c r="D1374" i="1"/>
  <c r="G1374" i="1" s="1"/>
  <c r="C1374" i="1"/>
  <c r="G1373" i="1"/>
  <c r="D1373" i="1"/>
  <c r="C1373" i="1"/>
  <c r="H1373" i="1" s="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G1248" i="1"/>
  <c r="D1248" i="1"/>
  <c r="C1248" i="1"/>
  <c r="H1248" i="1" s="1"/>
  <c r="G1247" i="1"/>
  <c r="D1247" i="1"/>
  <c r="C1247" i="1"/>
  <c r="H1247" i="1" s="1"/>
  <c r="D1246" i="1"/>
  <c r="C1246" i="1"/>
  <c r="D1245" i="1"/>
  <c r="C1245" i="1"/>
  <c r="G1244" i="1"/>
  <c r="D1244" i="1"/>
  <c r="C1244" i="1"/>
  <c r="H1244" i="1" s="1"/>
  <c r="G1243" i="1"/>
  <c r="D1243" i="1"/>
  <c r="C1243" i="1"/>
  <c r="H1243" i="1" s="1"/>
  <c r="D1242" i="1"/>
  <c r="C1242" i="1"/>
  <c r="D1241" i="1"/>
  <c r="C1241" i="1"/>
  <c r="G1240" i="1"/>
  <c r="D1240" i="1"/>
  <c r="C1240" i="1"/>
  <c r="H1240" i="1" s="1"/>
  <c r="G1239" i="1"/>
  <c r="D1239" i="1"/>
  <c r="C1239" i="1"/>
  <c r="H1239" i="1" s="1"/>
  <c r="D1238" i="1"/>
  <c r="C1238" i="1"/>
  <c r="D1237" i="1"/>
  <c r="C1237" i="1"/>
  <c r="G1236" i="1"/>
  <c r="D1236" i="1"/>
  <c r="C1236" i="1"/>
  <c r="H1236" i="1" s="1"/>
  <c r="G1235" i="1"/>
  <c r="D1235" i="1"/>
  <c r="C1235" i="1"/>
  <c r="H1235" i="1" s="1"/>
  <c r="D1234" i="1"/>
  <c r="C1234" i="1"/>
  <c r="D1233" i="1"/>
  <c r="C1233" i="1"/>
  <c r="G1232" i="1"/>
  <c r="D1232" i="1"/>
  <c r="C1232" i="1"/>
  <c r="H1232" i="1" s="1"/>
  <c r="G1231" i="1"/>
  <c r="D1231" i="1"/>
  <c r="C1231" i="1"/>
  <c r="H1231" i="1" s="1"/>
  <c r="D1230" i="1"/>
  <c r="C1230" i="1"/>
  <c r="D1229" i="1"/>
  <c r="C1229" i="1"/>
  <c r="G1228" i="1"/>
  <c r="D1228" i="1"/>
  <c r="C1228" i="1"/>
  <c r="H1228" i="1" s="1"/>
  <c r="G1227" i="1"/>
  <c r="D1227" i="1"/>
  <c r="C1227" i="1"/>
  <c r="H1227" i="1" s="1"/>
  <c r="D1226" i="1"/>
  <c r="C1226" i="1"/>
  <c r="D1225" i="1"/>
  <c r="C1225" i="1"/>
  <c r="G1224" i="1"/>
  <c r="D1224" i="1"/>
  <c r="C1224" i="1"/>
  <c r="D1223" i="1"/>
  <c r="G1223" i="1" s="1"/>
  <c r="C1223" i="1"/>
  <c r="D1222" i="1"/>
  <c r="C1222" i="1"/>
  <c r="D1221" i="1"/>
  <c r="C1221" i="1"/>
  <c r="G1220" i="1"/>
  <c r="D1220" i="1"/>
  <c r="C1220" i="1"/>
  <c r="D1219" i="1"/>
  <c r="G1219" i="1" s="1"/>
  <c r="C1219" i="1"/>
  <c r="D1218" i="1"/>
  <c r="C1218" i="1"/>
  <c r="D1217" i="1"/>
  <c r="C1217" i="1"/>
  <c r="G1216" i="1"/>
  <c r="D1216" i="1"/>
  <c r="C1216" i="1"/>
  <c r="D1215" i="1"/>
  <c r="D1214" i="1"/>
  <c r="D1213" i="1"/>
  <c r="C1213" i="1"/>
  <c r="G1212" i="1"/>
  <c r="D1212" i="1"/>
  <c r="C1212" i="1"/>
  <c r="G1211" i="1"/>
  <c r="D1211" i="1"/>
  <c r="C1211" i="1"/>
  <c r="D1210" i="1"/>
  <c r="C1210" i="1"/>
  <c r="D1209" i="1"/>
  <c r="C1209" i="1"/>
  <c r="G1208" i="1"/>
  <c r="D1208" i="1"/>
  <c r="C1208" i="1"/>
  <c r="G1207" i="1"/>
  <c r="D1207" i="1"/>
  <c r="C1207" i="1"/>
  <c r="D1206" i="1"/>
  <c r="C1206" i="1"/>
  <c r="D1205" i="1"/>
  <c r="C1205" i="1"/>
  <c r="G1204" i="1"/>
  <c r="D1204" i="1"/>
  <c r="C1204" i="1"/>
  <c r="G1203" i="1"/>
  <c r="D1203" i="1"/>
  <c r="C1203" i="1"/>
  <c r="D1202" i="1"/>
  <c r="C1202" i="1"/>
  <c r="D1201" i="1"/>
  <c r="C1201" i="1"/>
  <c r="G1200" i="1"/>
  <c r="D1200" i="1"/>
  <c r="C1200" i="1"/>
  <c r="G1199" i="1"/>
  <c r="D1199" i="1"/>
  <c r="C1199" i="1"/>
  <c r="D1198" i="1"/>
  <c r="C1198" i="1"/>
  <c r="D1197" i="1"/>
  <c r="C1197" i="1"/>
  <c r="G1196" i="1"/>
  <c r="D1196" i="1"/>
  <c r="C1196" i="1"/>
  <c r="G1195" i="1"/>
  <c r="D1195" i="1"/>
  <c r="C1195" i="1"/>
  <c r="D1194" i="1"/>
  <c r="C1194" i="1"/>
  <c r="D1193" i="1"/>
  <c r="C1193" i="1"/>
  <c r="G1192" i="1"/>
  <c r="D1192" i="1"/>
  <c r="C1192" i="1"/>
  <c r="D1191" i="1"/>
  <c r="G1191" i="1" s="1"/>
  <c r="C1191" i="1"/>
  <c r="D1190" i="1"/>
  <c r="C1190" i="1"/>
  <c r="D1189" i="1"/>
  <c r="C1189" i="1"/>
  <c r="G1188" i="1"/>
  <c r="D1188" i="1"/>
  <c r="C1188" i="1"/>
  <c r="G1187" i="1"/>
  <c r="D1187" i="1"/>
  <c r="C1187" i="1"/>
  <c r="D1186" i="1"/>
  <c r="C1186" i="1"/>
  <c r="D1185" i="1"/>
  <c r="C1185" i="1"/>
  <c r="G1184" i="1"/>
  <c r="D1184" i="1"/>
  <c r="C1184" i="1"/>
  <c r="D1183" i="1"/>
  <c r="D1182" i="1"/>
  <c r="C1182" i="1"/>
  <c r="D1181" i="1"/>
  <c r="C1181" i="1"/>
  <c r="G1180" i="1"/>
  <c r="D1180" i="1"/>
  <c r="C1180" i="1"/>
  <c r="D1179" i="1"/>
  <c r="G1179" i="1" s="1"/>
  <c r="C1179" i="1"/>
  <c r="D1178" i="1"/>
  <c r="C1178" i="1"/>
  <c r="D1177" i="1"/>
  <c r="C1177" i="1"/>
  <c r="G1176" i="1"/>
  <c r="D1176" i="1"/>
  <c r="C1176" i="1"/>
  <c r="D1175" i="1"/>
  <c r="G1175" i="1" s="1"/>
  <c r="C1175" i="1"/>
  <c r="D1174" i="1"/>
  <c r="C1174" i="1"/>
  <c r="D1173" i="1"/>
  <c r="C1173" i="1"/>
  <c r="G1172" i="1"/>
  <c r="D1172" i="1"/>
  <c r="C1172" i="1"/>
  <c r="D1171" i="1"/>
  <c r="G1171" i="1" s="1"/>
  <c r="C1171" i="1"/>
  <c r="D1170" i="1"/>
  <c r="C1170" i="1"/>
  <c r="D1169" i="1"/>
  <c r="C1169" i="1"/>
  <c r="G1168" i="1"/>
  <c r="D1168" i="1"/>
  <c r="C1168" i="1"/>
  <c r="D1167" i="1"/>
  <c r="G1167" i="1" s="1"/>
  <c r="C1167" i="1"/>
  <c r="D1166" i="1"/>
  <c r="C1166" i="1"/>
  <c r="D1165" i="1"/>
  <c r="C1165" i="1"/>
  <c r="G1164" i="1"/>
  <c r="D1164" i="1"/>
  <c r="C1164" i="1"/>
  <c r="D1163" i="1"/>
  <c r="G1163" i="1" s="1"/>
  <c r="C1163" i="1"/>
  <c r="D1162" i="1"/>
  <c r="C1162" i="1"/>
  <c r="D1161" i="1"/>
  <c r="C1161" i="1"/>
  <c r="G1160" i="1"/>
  <c r="D1160" i="1"/>
  <c r="C1160" i="1"/>
  <c r="D1159" i="1"/>
  <c r="G1159" i="1" s="1"/>
  <c r="C1159" i="1"/>
  <c r="D1158" i="1"/>
  <c r="C1158" i="1"/>
  <c r="D1157" i="1"/>
  <c r="C1157" i="1"/>
  <c r="G1156" i="1"/>
  <c r="D1156" i="1"/>
  <c r="C1156" i="1"/>
  <c r="D1155" i="1"/>
  <c r="G1155" i="1" s="1"/>
  <c r="C1155" i="1"/>
  <c r="D1154" i="1"/>
  <c r="D1153" i="1"/>
  <c r="D1152" i="1"/>
  <c r="D1151" i="1"/>
  <c r="G1151" i="1" s="1"/>
  <c r="C1151" i="1"/>
  <c r="D1150" i="1"/>
  <c r="C1150" i="1"/>
  <c r="D1149" i="1"/>
  <c r="C1149" i="1"/>
  <c r="D1148" i="1"/>
  <c r="G1148" i="1" s="1"/>
  <c r="C1148" i="1"/>
  <c r="D1147" i="1"/>
  <c r="G1147" i="1" s="1"/>
  <c r="C1147" i="1"/>
  <c r="D1146" i="1"/>
  <c r="C1146" i="1"/>
  <c r="D1145" i="1"/>
  <c r="C1145" i="1"/>
  <c r="G1144" i="1"/>
  <c r="D1144" i="1"/>
  <c r="C1144" i="1"/>
  <c r="G1143" i="1"/>
  <c r="D1143" i="1"/>
  <c r="C1143" i="1"/>
  <c r="D1142" i="1"/>
  <c r="C1142" i="1"/>
  <c r="D1141" i="1"/>
  <c r="C1141" i="1"/>
  <c r="G1140" i="1"/>
  <c r="D1140" i="1"/>
  <c r="C1140" i="1"/>
  <c r="D1139" i="1"/>
  <c r="G1139" i="1" s="1"/>
  <c r="C1139" i="1"/>
  <c r="D1138" i="1"/>
  <c r="C1138" i="1"/>
  <c r="D1137" i="1"/>
  <c r="C1137" i="1"/>
  <c r="G1136" i="1"/>
  <c r="D1136" i="1"/>
  <c r="C1136" i="1"/>
  <c r="G1135" i="1"/>
  <c r="D1135" i="1"/>
  <c r="C1135" i="1"/>
  <c r="D1134" i="1"/>
  <c r="C1134" i="1"/>
  <c r="D1133" i="1"/>
  <c r="C1133" i="1"/>
  <c r="G1132" i="1"/>
  <c r="D1132" i="1"/>
  <c r="C1132" i="1"/>
  <c r="D1131" i="1"/>
  <c r="G1131" i="1" s="1"/>
  <c r="C1131" i="1"/>
  <c r="D1130" i="1"/>
  <c r="C1130" i="1"/>
  <c r="D1129" i="1"/>
  <c r="C1129" i="1"/>
  <c r="G1128" i="1"/>
  <c r="D1128" i="1"/>
  <c r="C1128" i="1"/>
  <c r="G1127" i="1"/>
  <c r="D1127" i="1"/>
  <c r="C1127" i="1"/>
  <c r="D1126" i="1"/>
  <c r="C1126" i="1"/>
  <c r="D1125" i="1"/>
  <c r="C1125" i="1"/>
  <c r="C1124" i="1"/>
  <c r="D1123" i="1"/>
  <c r="G1123" i="1" s="1"/>
  <c r="C1123" i="1"/>
  <c r="D1122" i="1"/>
  <c r="C1122" i="1"/>
  <c r="D1121" i="1"/>
  <c r="C1121" i="1"/>
  <c r="G1120" i="1"/>
  <c r="D1120" i="1"/>
  <c r="C1120" i="1"/>
  <c r="D1119" i="1"/>
  <c r="G1119" i="1" s="1"/>
  <c r="C1119" i="1"/>
  <c r="D1118" i="1"/>
  <c r="C1118" i="1"/>
  <c r="D1117" i="1"/>
  <c r="C1117" i="1"/>
  <c r="G1116" i="1"/>
  <c r="D1116" i="1"/>
  <c r="C1116" i="1"/>
  <c r="D1115" i="1"/>
  <c r="G1115" i="1" s="1"/>
  <c r="C1115" i="1"/>
  <c r="D1114" i="1"/>
  <c r="C1114" i="1"/>
  <c r="D1113" i="1"/>
  <c r="C1113" i="1"/>
  <c r="D1112" i="1"/>
  <c r="D1111" i="1"/>
  <c r="G1111" i="1" s="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H1067" i="1" s="1"/>
  <c r="C1067" i="1"/>
  <c r="D1066" i="1"/>
  <c r="C1066" i="1"/>
  <c r="G1066" i="1" s="1"/>
  <c r="C1065" i="1"/>
  <c r="H1064" i="1"/>
  <c r="D1064" i="1"/>
  <c r="C1064" i="1"/>
  <c r="G1064" i="1" s="1"/>
  <c r="D1063" i="1"/>
  <c r="H1063" i="1" s="1"/>
  <c r="C1063" i="1"/>
  <c r="D1062" i="1"/>
  <c r="C1062" i="1"/>
  <c r="G1062" i="1" s="1"/>
  <c r="D1061" i="1"/>
  <c r="C1061" i="1"/>
  <c r="G1061" i="1" s="1"/>
  <c r="H1060" i="1"/>
  <c r="D1060" i="1"/>
  <c r="C1060" i="1"/>
  <c r="G1060" i="1" s="1"/>
  <c r="D1059" i="1"/>
  <c r="H1059" i="1" s="1"/>
  <c r="C1059" i="1"/>
  <c r="D1058" i="1"/>
  <c r="C1058" i="1"/>
  <c r="G1058" i="1" s="1"/>
  <c r="D1057" i="1"/>
  <c r="C1057" i="1"/>
  <c r="G1057" i="1" s="1"/>
  <c r="H1056" i="1"/>
  <c r="D1056" i="1"/>
  <c r="C1056" i="1"/>
  <c r="G1056" i="1" s="1"/>
  <c r="D1055" i="1"/>
  <c r="H1055" i="1" s="1"/>
  <c r="C1055" i="1"/>
  <c r="D1054" i="1"/>
  <c r="C1054" i="1"/>
  <c r="G1054" i="1" s="1"/>
  <c r="D1053" i="1"/>
  <c r="C1053" i="1"/>
  <c r="G1053" i="1" s="1"/>
  <c r="H1052" i="1"/>
  <c r="D1052" i="1"/>
  <c r="C1052" i="1"/>
  <c r="G1052" i="1" s="1"/>
  <c r="D1051" i="1"/>
  <c r="H1051" i="1" s="1"/>
  <c r="C1051" i="1"/>
  <c r="D1050" i="1"/>
  <c r="C1050" i="1"/>
  <c r="G1050" i="1" s="1"/>
  <c r="D1049" i="1"/>
  <c r="C1049" i="1"/>
  <c r="G1049" i="1" s="1"/>
  <c r="H1048" i="1"/>
  <c r="D1048" i="1"/>
  <c r="C1048" i="1"/>
  <c r="G1048" i="1" s="1"/>
  <c r="D1047" i="1"/>
  <c r="H1047" i="1" s="1"/>
  <c r="C1047" i="1"/>
  <c r="D1045" i="1"/>
  <c r="C1045" i="1"/>
  <c r="G1045" i="1" s="1"/>
  <c r="H1044" i="1"/>
  <c r="D1044" i="1"/>
  <c r="C1044" i="1"/>
  <c r="G1044" i="1" s="1"/>
  <c r="D1043" i="1"/>
  <c r="H1043" i="1" s="1"/>
  <c r="C1043" i="1"/>
  <c r="D1042" i="1"/>
  <c r="C1042" i="1"/>
  <c r="G1042" i="1" s="1"/>
  <c r="D1041" i="1"/>
  <c r="C1041" i="1"/>
  <c r="G1041" i="1" s="1"/>
  <c r="H1040" i="1"/>
  <c r="D1040" i="1"/>
  <c r="C1040" i="1"/>
  <c r="G1040" i="1" s="1"/>
  <c r="D1039" i="1"/>
  <c r="H1039" i="1" s="1"/>
  <c r="C1039" i="1"/>
  <c r="D1038" i="1"/>
  <c r="C1038" i="1"/>
  <c r="G1038" i="1" s="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D1028" i="1"/>
  <c r="C1028" i="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H670" i="1"/>
  <c r="D670" i="1"/>
  <c r="C670" i="1"/>
  <c r="G670" i="1" s="1"/>
  <c r="D669" i="1"/>
  <c r="C669" i="1"/>
  <c r="G669" i="1" s="1"/>
  <c r="D668" i="1"/>
  <c r="C668" i="1"/>
  <c r="G668" i="1" s="1"/>
  <c r="H667" i="1"/>
  <c r="D667" i="1"/>
  <c r="C667" i="1"/>
  <c r="G667" i="1" s="1"/>
  <c r="H666" i="1"/>
  <c r="D666" i="1"/>
  <c r="C666" i="1"/>
  <c r="G666" i="1" s="1"/>
  <c r="D665" i="1"/>
  <c r="C665" i="1"/>
  <c r="G665" i="1" s="1"/>
  <c r="D664" i="1"/>
  <c r="C664" i="1"/>
  <c r="G664" i="1" s="1"/>
  <c r="H663" i="1"/>
  <c r="D663" i="1"/>
  <c r="C663" i="1"/>
  <c r="G663" i="1" s="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C649" i="1"/>
  <c r="G649" i="1" s="1"/>
  <c r="D648" i="1"/>
  <c r="C648" i="1"/>
  <c r="G648" i="1" s="1"/>
  <c r="H647" i="1"/>
  <c r="D647" i="1"/>
  <c r="C647" i="1"/>
  <c r="G647" i="1" s="1"/>
  <c r="H646" i="1"/>
  <c r="D646" i="1"/>
  <c r="C646" i="1"/>
  <c r="G646" i="1" s="1"/>
  <c r="D645" i="1"/>
  <c r="C645" i="1"/>
  <c r="G645" i="1" s="1"/>
  <c r="D644" i="1"/>
  <c r="C644" i="1"/>
  <c r="G644" i="1" s="1"/>
  <c r="H643" i="1"/>
  <c r="D643" i="1"/>
  <c r="C643" i="1"/>
  <c r="G643" i="1" s="1"/>
  <c r="H642" i="1"/>
  <c r="D642" i="1"/>
  <c r="C642" i="1"/>
  <c r="G642" i="1" s="1"/>
  <c r="D641" i="1"/>
  <c r="C641" i="1"/>
  <c r="G641" i="1" s="1"/>
  <c r="D640" i="1"/>
  <c r="D638" i="1"/>
  <c r="D637" i="1"/>
  <c r="C637" i="1"/>
  <c r="G637" i="1" s="1"/>
  <c r="H632" i="1"/>
  <c r="D632" i="1"/>
  <c r="C632" i="1"/>
  <c r="G632" i="1" s="1"/>
  <c r="H631" i="1"/>
  <c r="D631" i="1"/>
  <c r="C631" i="1"/>
  <c r="G631" i="1" s="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D619" i="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D599" i="1"/>
  <c r="C599" i="1"/>
  <c r="H598" i="1"/>
  <c r="D598" i="1"/>
  <c r="C598" i="1"/>
  <c r="G598" i="1" s="1"/>
  <c r="H597" i="1"/>
  <c r="D597" i="1"/>
  <c r="C597" i="1"/>
  <c r="G597" i="1" s="1"/>
  <c r="D596" i="1"/>
  <c r="C596" i="1"/>
  <c r="D595" i="1"/>
  <c r="C595" i="1"/>
  <c r="H594" i="1"/>
  <c r="D594" i="1"/>
  <c r="C594" i="1"/>
  <c r="G594" i="1" s="1"/>
  <c r="H593" i="1"/>
  <c r="D593" i="1"/>
  <c r="C593" i="1"/>
  <c r="G593" i="1" s="1"/>
  <c r="D592" i="1"/>
  <c r="C592" i="1"/>
  <c r="D591" i="1"/>
  <c r="C591" i="1"/>
  <c r="H590" i="1"/>
  <c r="D590" i="1"/>
  <c r="C590" i="1"/>
  <c r="H589" i="1"/>
  <c r="D589" i="1"/>
  <c r="C589" i="1"/>
  <c r="D588" i="1"/>
  <c r="C588" i="1"/>
  <c r="C587" i="1"/>
  <c r="H586" i="1"/>
  <c r="D586" i="1"/>
  <c r="C586" i="1"/>
  <c r="D585" i="1"/>
  <c r="H585" i="1" s="1"/>
  <c r="C585" i="1"/>
  <c r="D584" i="1"/>
  <c r="C584" i="1"/>
  <c r="D583" i="1"/>
  <c r="C583" i="1"/>
  <c r="H582" i="1"/>
  <c r="D582" i="1"/>
  <c r="C582" i="1"/>
  <c r="D581" i="1"/>
  <c r="H581" i="1" s="1"/>
  <c r="C581" i="1"/>
  <c r="D580" i="1"/>
  <c r="C580" i="1"/>
  <c r="D579" i="1"/>
  <c r="C579" i="1"/>
  <c r="H578" i="1"/>
  <c r="D578" i="1"/>
  <c r="C578" i="1"/>
  <c r="D577" i="1"/>
  <c r="H577" i="1" s="1"/>
  <c r="C577" i="1"/>
  <c r="D576" i="1"/>
  <c r="C576" i="1"/>
  <c r="D575" i="1"/>
  <c r="C575" i="1"/>
  <c r="C574" i="1"/>
  <c r="D573" i="1"/>
  <c r="H573" i="1" s="1"/>
  <c r="C573" i="1"/>
  <c r="D572" i="1"/>
  <c r="C572" i="1"/>
  <c r="D571" i="1"/>
  <c r="C571" i="1"/>
  <c r="H570" i="1"/>
  <c r="D570" i="1"/>
  <c r="C570" i="1"/>
  <c r="H569" i="1"/>
  <c r="D569" i="1"/>
  <c r="C569" i="1"/>
  <c r="D568" i="1"/>
  <c r="C568" i="1"/>
  <c r="D567" i="1"/>
  <c r="C567" i="1"/>
  <c r="H566" i="1"/>
  <c r="D566" i="1"/>
  <c r="C566" i="1"/>
  <c r="D565" i="1"/>
  <c r="H565" i="1" s="1"/>
  <c r="C565" i="1"/>
  <c r="D564" i="1"/>
  <c r="C564" i="1"/>
  <c r="D563" i="1"/>
  <c r="C563" i="1"/>
  <c r="H562" i="1"/>
  <c r="D562" i="1"/>
  <c r="C562" i="1"/>
  <c r="D561" i="1"/>
  <c r="D560" i="1"/>
  <c r="C560" i="1"/>
  <c r="D559" i="1"/>
  <c r="C559" i="1"/>
  <c r="H558" i="1"/>
  <c r="D558" i="1"/>
  <c r="C558" i="1"/>
  <c r="D557" i="1"/>
  <c r="H557" i="1" s="1"/>
  <c r="C557" i="1"/>
  <c r="D556" i="1"/>
  <c r="C556" i="1"/>
  <c r="D555" i="1"/>
  <c r="C555" i="1"/>
  <c r="H554" i="1"/>
  <c r="D554" i="1"/>
  <c r="C554" i="1"/>
  <c r="D553" i="1"/>
  <c r="H553" i="1" s="1"/>
  <c r="C553" i="1"/>
  <c r="D552" i="1"/>
  <c r="C552" i="1"/>
  <c r="D551" i="1"/>
  <c r="C551" i="1"/>
  <c r="H550" i="1"/>
  <c r="D550" i="1"/>
  <c r="C550" i="1"/>
  <c r="D549" i="1"/>
  <c r="H549" i="1" s="1"/>
  <c r="C549" i="1"/>
  <c r="D548" i="1"/>
  <c r="C548" i="1"/>
  <c r="D547" i="1"/>
  <c r="C547" i="1"/>
  <c r="H546" i="1"/>
  <c r="D546" i="1"/>
  <c r="C546" i="1"/>
  <c r="D545" i="1"/>
  <c r="H545" i="1" s="1"/>
  <c r="C545" i="1"/>
  <c r="D544" i="1"/>
  <c r="C544" i="1"/>
  <c r="D543" i="1"/>
  <c r="C543" i="1"/>
  <c r="H542" i="1"/>
  <c r="D542" i="1"/>
  <c r="C542" i="1"/>
  <c r="D541" i="1"/>
  <c r="H541" i="1" s="1"/>
  <c r="C541" i="1"/>
  <c r="D540" i="1"/>
  <c r="C540" i="1"/>
  <c r="D539" i="1"/>
  <c r="C539" i="1"/>
  <c r="H538" i="1"/>
  <c r="D538" i="1"/>
  <c r="C538" i="1"/>
  <c r="D537" i="1"/>
  <c r="H537" i="1" s="1"/>
  <c r="C537" i="1"/>
  <c r="D536" i="1"/>
  <c r="C536" i="1"/>
  <c r="D535" i="1"/>
  <c r="C535" i="1"/>
  <c r="H534" i="1"/>
  <c r="D534" i="1"/>
  <c r="C534" i="1"/>
  <c r="D533" i="1"/>
  <c r="H533" i="1" s="1"/>
  <c r="C533" i="1"/>
  <c r="D532" i="1"/>
  <c r="C532" i="1"/>
  <c r="D531" i="1"/>
  <c r="C531" i="1"/>
  <c r="H530" i="1"/>
  <c r="D530" i="1"/>
  <c r="C530" i="1"/>
  <c r="D529" i="1"/>
  <c r="H529" i="1" s="1"/>
  <c r="C529" i="1"/>
  <c r="D528" i="1"/>
  <c r="C528" i="1"/>
  <c r="D527" i="1"/>
  <c r="C527" i="1"/>
  <c r="H526" i="1"/>
  <c r="D526" i="1"/>
  <c r="C526" i="1"/>
  <c r="D525" i="1"/>
  <c r="H525" i="1" s="1"/>
  <c r="C525" i="1"/>
  <c r="D524" i="1"/>
  <c r="C524" i="1"/>
  <c r="D523" i="1"/>
  <c r="D521" i="1"/>
  <c r="H521" i="1" s="1"/>
  <c r="C521" i="1"/>
  <c r="D520" i="1"/>
  <c r="C520" i="1"/>
  <c r="D519" i="1"/>
  <c r="C519" i="1"/>
  <c r="H518" i="1"/>
  <c r="D518" i="1"/>
  <c r="C518" i="1"/>
  <c r="D517" i="1"/>
  <c r="H517" i="1" s="1"/>
  <c r="C517" i="1"/>
  <c r="D516" i="1"/>
  <c r="C516" i="1"/>
  <c r="D515" i="1"/>
  <c r="C515" i="1"/>
  <c r="H514" i="1"/>
  <c r="D514" i="1"/>
  <c r="C514" i="1"/>
  <c r="D513" i="1"/>
  <c r="H513" i="1" s="1"/>
  <c r="C513" i="1"/>
  <c r="D512" i="1"/>
  <c r="C512" i="1"/>
  <c r="D511" i="1"/>
  <c r="C511" i="1"/>
  <c r="H510" i="1"/>
  <c r="D510" i="1"/>
  <c r="C510" i="1"/>
  <c r="D509" i="1"/>
  <c r="D508" i="1"/>
  <c r="C508" i="1"/>
  <c r="D507" i="1"/>
  <c r="C507" i="1"/>
  <c r="H506" i="1"/>
  <c r="D506" i="1"/>
  <c r="C506" i="1"/>
  <c r="H505" i="1"/>
  <c r="D505" i="1"/>
  <c r="C505" i="1"/>
  <c r="D504" i="1"/>
  <c r="C504" i="1"/>
  <c r="D503" i="1"/>
  <c r="C503" i="1"/>
  <c r="H502" i="1"/>
  <c r="D502" i="1"/>
  <c r="C502" i="1"/>
  <c r="D501" i="1"/>
  <c r="H501" i="1" s="1"/>
  <c r="C501" i="1"/>
  <c r="D500" i="1"/>
  <c r="C500" i="1"/>
  <c r="D499" i="1"/>
  <c r="C499" i="1"/>
  <c r="H498" i="1"/>
  <c r="D498" i="1"/>
  <c r="C498" i="1"/>
  <c r="H497" i="1"/>
  <c r="D497" i="1"/>
  <c r="C497" i="1"/>
  <c r="D496" i="1"/>
  <c r="C496" i="1"/>
  <c r="D495" i="1"/>
  <c r="C495" i="1"/>
  <c r="H494" i="1"/>
  <c r="D494" i="1"/>
  <c r="C494" i="1"/>
  <c r="D493" i="1"/>
  <c r="H493" i="1" s="1"/>
  <c r="C493" i="1"/>
  <c r="D492" i="1"/>
  <c r="C492" i="1"/>
  <c r="D491" i="1"/>
  <c r="C491" i="1"/>
  <c r="H490" i="1"/>
  <c r="D490" i="1"/>
  <c r="C490" i="1"/>
  <c r="H489" i="1"/>
  <c r="D489" i="1"/>
  <c r="C489" i="1"/>
  <c r="D488" i="1"/>
  <c r="C488" i="1"/>
  <c r="D487" i="1"/>
  <c r="C487" i="1"/>
  <c r="H486" i="1"/>
  <c r="D486" i="1"/>
  <c r="C486" i="1"/>
  <c r="D485" i="1"/>
  <c r="H485" i="1" s="1"/>
  <c r="C485" i="1"/>
  <c r="D484" i="1"/>
  <c r="C484" i="1"/>
  <c r="D483" i="1"/>
  <c r="C483" i="1"/>
  <c r="H482" i="1"/>
  <c r="D482" i="1"/>
  <c r="C482" i="1"/>
  <c r="H481" i="1"/>
  <c r="D481" i="1"/>
  <c r="C481" i="1"/>
  <c r="D480" i="1"/>
  <c r="C480" i="1"/>
  <c r="D479" i="1"/>
  <c r="C479" i="1"/>
  <c r="D478" i="1"/>
  <c r="D477" i="1"/>
  <c r="H477" i="1" s="1"/>
  <c r="C477" i="1"/>
  <c r="D476" i="1"/>
  <c r="C476" i="1"/>
  <c r="D475" i="1"/>
  <c r="C475" i="1"/>
  <c r="H474" i="1"/>
  <c r="D474" i="1"/>
  <c r="C474" i="1"/>
  <c r="D473" i="1"/>
  <c r="H473" i="1" s="1"/>
  <c r="C473" i="1"/>
  <c r="D472" i="1"/>
  <c r="C472" i="1"/>
  <c r="D471" i="1"/>
  <c r="C471" i="1"/>
  <c r="H470" i="1"/>
  <c r="D470" i="1"/>
  <c r="C470" i="1"/>
  <c r="D469" i="1"/>
  <c r="H469" i="1" s="1"/>
  <c r="C469" i="1"/>
  <c r="D468" i="1"/>
  <c r="C468" i="1"/>
  <c r="D467" i="1"/>
  <c r="C467" i="1"/>
  <c r="D466" i="1"/>
  <c r="D465" i="1"/>
  <c r="H465" i="1" s="1"/>
  <c r="C465" i="1"/>
  <c r="D464" i="1"/>
  <c r="C464" i="1"/>
  <c r="D463" i="1"/>
  <c r="C463" i="1"/>
  <c r="H462" i="1"/>
  <c r="D462" i="1"/>
  <c r="C462" i="1"/>
  <c r="H461" i="1"/>
  <c r="D461" i="1"/>
  <c r="C461" i="1"/>
  <c r="D460" i="1"/>
  <c r="C460" i="1"/>
  <c r="D459" i="1"/>
  <c r="C459" i="1"/>
  <c r="H458" i="1"/>
  <c r="D458" i="1"/>
  <c r="C458" i="1"/>
  <c r="D457" i="1"/>
  <c r="H457" i="1" s="1"/>
  <c r="C457" i="1"/>
  <c r="D456" i="1"/>
  <c r="C456" i="1"/>
  <c r="D455" i="1"/>
  <c r="C455" i="1"/>
  <c r="H454" i="1"/>
  <c r="D454" i="1"/>
  <c r="C454" i="1"/>
  <c r="D453" i="1"/>
  <c r="D452" i="1"/>
  <c r="C452" i="1"/>
  <c r="D451" i="1"/>
  <c r="C451" i="1"/>
  <c r="H450" i="1"/>
  <c r="D450" i="1"/>
  <c r="C450" i="1"/>
  <c r="H449" i="1"/>
  <c r="D449" i="1"/>
  <c r="C449" i="1"/>
  <c r="D448" i="1"/>
  <c r="C448" i="1"/>
  <c r="D447" i="1"/>
  <c r="C447" i="1"/>
  <c r="H446" i="1"/>
  <c r="D446" i="1"/>
  <c r="C446" i="1"/>
  <c r="D445" i="1"/>
  <c r="H445" i="1" s="1"/>
  <c r="C445" i="1"/>
  <c r="D444" i="1"/>
  <c r="C444" i="1"/>
  <c r="D443" i="1"/>
  <c r="C443" i="1"/>
  <c r="H442" i="1"/>
  <c r="D442" i="1"/>
  <c r="C442" i="1"/>
  <c r="D441" i="1"/>
  <c r="H441" i="1" s="1"/>
  <c r="C441" i="1"/>
  <c r="D440" i="1"/>
  <c r="C440" i="1"/>
  <c r="D439" i="1"/>
  <c r="C439" i="1"/>
  <c r="H438" i="1"/>
  <c r="D438" i="1"/>
  <c r="C438" i="1"/>
  <c r="D437" i="1"/>
  <c r="H437" i="1" s="1"/>
  <c r="C437" i="1"/>
  <c r="D436" i="1"/>
  <c r="C436" i="1"/>
  <c r="D435" i="1"/>
  <c r="C435" i="1"/>
  <c r="H434" i="1"/>
  <c r="D434" i="1"/>
  <c r="C434" i="1"/>
  <c r="G434" i="1" s="1"/>
  <c r="D433" i="1"/>
  <c r="H433" i="1" s="1"/>
  <c r="C433" i="1"/>
  <c r="D432" i="1"/>
  <c r="C432" i="1"/>
  <c r="D431" i="1"/>
  <c r="C431" i="1"/>
  <c r="H430" i="1"/>
  <c r="D430" i="1"/>
  <c r="C430" i="1"/>
  <c r="G430" i="1" s="1"/>
  <c r="D429" i="1"/>
  <c r="H429" i="1" s="1"/>
  <c r="C429" i="1"/>
  <c r="D428" i="1"/>
  <c r="C428" i="1"/>
  <c r="D427" i="1"/>
  <c r="C427" i="1"/>
  <c r="H426" i="1"/>
  <c r="D426" i="1"/>
  <c r="C426" i="1"/>
  <c r="G426" i="1" s="1"/>
  <c r="D425" i="1"/>
  <c r="H425" i="1" s="1"/>
  <c r="C425" i="1"/>
  <c r="D424" i="1"/>
  <c r="C424" i="1"/>
  <c r="D423" i="1"/>
  <c r="C423" i="1"/>
  <c r="H422" i="1"/>
  <c r="D422" i="1"/>
  <c r="C422" i="1"/>
  <c r="G422" i="1" s="1"/>
  <c r="D421" i="1"/>
  <c r="H421" i="1" s="1"/>
  <c r="C421" i="1"/>
  <c r="D420" i="1"/>
  <c r="C420" i="1"/>
  <c r="D419" i="1"/>
  <c r="C419" i="1"/>
  <c r="H418" i="1"/>
  <c r="D418" i="1"/>
  <c r="C418" i="1"/>
  <c r="G418" i="1" s="1"/>
  <c r="D417" i="1"/>
  <c r="H417" i="1" s="1"/>
  <c r="C417" i="1"/>
  <c r="D416" i="1"/>
  <c r="C416" i="1"/>
  <c r="H413" i="1"/>
  <c r="D413" i="1"/>
  <c r="C413" i="1"/>
  <c r="D412" i="1"/>
  <c r="C412" i="1"/>
  <c r="D411" i="1"/>
  <c r="C411" i="1"/>
  <c r="H406" i="1"/>
  <c r="D406" i="1"/>
  <c r="C406" i="1"/>
  <c r="G406" i="1" s="1"/>
  <c r="H405" i="1"/>
  <c r="D405" i="1"/>
  <c r="C405" i="1"/>
  <c r="D404" i="1"/>
  <c r="C404" i="1"/>
  <c r="D401" i="1"/>
  <c r="H401" i="1" s="1"/>
  <c r="C401" i="1"/>
  <c r="D400" i="1"/>
  <c r="C400" i="1"/>
  <c r="D399" i="1"/>
  <c r="C399" i="1"/>
  <c r="H398" i="1"/>
  <c r="D398" i="1"/>
  <c r="C398" i="1"/>
  <c r="G398" i="1" s="1"/>
  <c r="D397" i="1"/>
  <c r="H397" i="1" s="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G357" i="1" s="1"/>
  <c r="C357" i="1"/>
  <c r="D356" i="1"/>
  <c r="G356" i="1" s="1"/>
  <c r="C356" i="1"/>
  <c r="H356" i="1" s="1"/>
  <c r="D355" i="1"/>
  <c r="G355" i="1" s="1"/>
  <c r="C355" i="1"/>
  <c r="H355" i="1" s="1"/>
  <c r="D354" i="1"/>
  <c r="G354" i="1" s="1"/>
  <c r="C354" i="1"/>
  <c r="H354" i="1" s="1"/>
  <c r="D353" i="1"/>
  <c r="G353" i="1" s="1"/>
  <c r="C353" i="1"/>
  <c r="H353" i="1" s="1"/>
  <c r="D352" i="1"/>
  <c r="G352" i="1" s="1"/>
  <c r="C352" i="1"/>
  <c r="H352" i="1" s="1"/>
  <c r="D351" i="1"/>
  <c r="G351" i="1" s="1"/>
  <c r="C351" i="1"/>
  <c r="H351" i="1" s="1"/>
  <c r="D350" i="1"/>
  <c r="G350" i="1" s="1"/>
  <c r="C350" i="1"/>
  <c r="H350" i="1" s="1"/>
  <c r="D349" i="1"/>
  <c r="G349" i="1" s="1"/>
  <c r="C349" i="1"/>
  <c r="H349" i="1" s="1"/>
  <c r="D348" i="1"/>
  <c r="G348" i="1" s="1"/>
  <c r="C348" i="1"/>
  <c r="H348" i="1" s="1"/>
  <c r="D347" i="1"/>
  <c r="G347" i="1" s="1"/>
  <c r="C347" i="1"/>
  <c r="H347" i="1" s="1"/>
  <c r="D346" i="1"/>
  <c r="D344" i="1"/>
  <c r="G344" i="1" s="1"/>
  <c r="C344" i="1"/>
  <c r="H344" i="1" s="1"/>
  <c r="D343" i="1"/>
  <c r="G343" i="1" s="1"/>
  <c r="C343" i="1"/>
  <c r="H343" i="1" s="1"/>
  <c r="D342" i="1"/>
  <c r="G342" i="1" s="1"/>
  <c r="C342" i="1"/>
  <c r="H342" i="1" s="1"/>
  <c r="D341" i="1"/>
  <c r="G341" i="1" s="1"/>
  <c r="C341" i="1"/>
  <c r="H341" i="1" s="1"/>
  <c r="D340" i="1"/>
  <c r="G340" i="1" s="1"/>
  <c r="C340" i="1"/>
  <c r="H340" i="1" s="1"/>
  <c r="D339" i="1"/>
  <c r="D338" i="1"/>
  <c r="G338" i="1" s="1"/>
  <c r="C338" i="1"/>
  <c r="H338" i="1" s="1"/>
  <c r="D337" i="1"/>
  <c r="G337" i="1" s="1"/>
  <c r="C337" i="1"/>
  <c r="H337" i="1" s="1"/>
  <c r="D336" i="1"/>
  <c r="G336" i="1" s="1"/>
  <c r="C336" i="1"/>
  <c r="H336" i="1" s="1"/>
  <c r="D335" i="1"/>
  <c r="G335" i="1" s="1"/>
  <c r="C335" i="1"/>
  <c r="H335" i="1" s="1"/>
  <c r="D334" i="1"/>
  <c r="G334" i="1" s="1"/>
  <c r="C334" i="1"/>
  <c r="H334" i="1" s="1"/>
  <c r="D333" i="1"/>
  <c r="G333" i="1" s="1"/>
  <c r="C333" i="1"/>
  <c r="H333" i="1" s="1"/>
  <c r="D332" i="1"/>
  <c r="G332" i="1" s="1"/>
  <c r="C332" i="1"/>
  <c r="H332" i="1" s="1"/>
  <c r="D331" i="1"/>
  <c r="G331" i="1" s="1"/>
  <c r="C331" i="1"/>
  <c r="H331" i="1" s="1"/>
  <c r="D330" i="1"/>
  <c r="G330" i="1" s="1"/>
  <c r="C330" i="1"/>
  <c r="H330" i="1" s="1"/>
  <c r="D329" i="1"/>
  <c r="G329" i="1" s="1"/>
  <c r="C329" i="1"/>
  <c r="H329" i="1" s="1"/>
  <c r="D328" i="1"/>
  <c r="G328" i="1" s="1"/>
  <c r="C328" i="1"/>
  <c r="H328" i="1" s="1"/>
  <c r="D327" i="1"/>
  <c r="G327" i="1" s="1"/>
  <c r="C327" i="1"/>
  <c r="H327" i="1" s="1"/>
  <c r="D326" i="1"/>
  <c r="G326" i="1" s="1"/>
  <c r="C326" i="1"/>
  <c r="H326" i="1" s="1"/>
  <c r="D325" i="1"/>
  <c r="G325" i="1" s="1"/>
  <c r="C325" i="1"/>
  <c r="H325" i="1" s="1"/>
  <c r="D324" i="1"/>
  <c r="G324" i="1" s="1"/>
  <c r="C324" i="1"/>
  <c r="H324" i="1" s="1"/>
  <c r="D323" i="1"/>
  <c r="G323" i="1" s="1"/>
  <c r="C323" i="1"/>
  <c r="H323" i="1" s="1"/>
  <c r="D322" i="1"/>
  <c r="G322" i="1" s="1"/>
  <c r="C322" i="1"/>
  <c r="H322" i="1" s="1"/>
  <c r="D321" i="1"/>
  <c r="G321" i="1" s="1"/>
  <c r="C321" i="1"/>
  <c r="H321" i="1" s="1"/>
  <c r="D320" i="1"/>
  <c r="G320" i="1" s="1"/>
  <c r="C320" i="1"/>
  <c r="H320" i="1" s="1"/>
  <c r="D319" i="1"/>
  <c r="G319" i="1" s="1"/>
  <c r="C319" i="1"/>
  <c r="H319" i="1" s="1"/>
  <c r="D318" i="1"/>
  <c r="G318" i="1" s="1"/>
  <c r="C318" i="1"/>
  <c r="H318" i="1" s="1"/>
  <c r="D317" i="1"/>
  <c r="G317" i="1" s="1"/>
  <c r="C317" i="1"/>
  <c r="H317" i="1" s="1"/>
  <c r="D316" i="1"/>
  <c r="G316" i="1" s="1"/>
  <c r="C316" i="1"/>
  <c r="H316" i="1" s="1"/>
  <c r="D315" i="1"/>
  <c r="G315" i="1" s="1"/>
  <c r="C315" i="1"/>
  <c r="H315" i="1" s="1"/>
  <c r="D314" i="1"/>
  <c r="G314" i="1" s="1"/>
  <c r="C314" i="1"/>
  <c r="H314" i="1" s="1"/>
  <c r="D313" i="1"/>
  <c r="G313" i="1" s="1"/>
  <c r="C313" i="1"/>
  <c r="H313" i="1" s="1"/>
  <c r="D312" i="1"/>
  <c r="G312" i="1" s="1"/>
  <c r="C312" i="1"/>
  <c r="H312" i="1" s="1"/>
  <c r="D311" i="1"/>
  <c r="G311" i="1" s="1"/>
  <c r="C311" i="1"/>
  <c r="H311" i="1" s="1"/>
  <c r="D310" i="1"/>
  <c r="G310" i="1" s="1"/>
  <c r="C310" i="1"/>
  <c r="H310" i="1" s="1"/>
  <c r="D309" i="1"/>
  <c r="G309" i="1" s="1"/>
  <c r="C309" i="1"/>
  <c r="H309" i="1" s="1"/>
  <c r="D308" i="1"/>
  <c r="G308" i="1" s="1"/>
  <c r="C308" i="1"/>
  <c r="H308" i="1" s="1"/>
  <c r="D307" i="1"/>
  <c r="G307" i="1" s="1"/>
  <c r="C307" i="1"/>
  <c r="H307" i="1" s="1"/>
  <c r="D306" i="1"/>
  <c r="D305" i="1"/>
  <c r="G305" i="1" s="1"/>
  <c r="C305" i="1"/>
  <c r="H305" i="1" s="1"/>
  <c r="D304" i="1"/>
  <c r="G304" i="1" s="1"/>
  <c r="C304" i="1"/>
  <c r="D303" i="1"/>
  <c r="G303" i="1" s="1"/>
  <c r="C303" i="1"/>
  <c r="H303" i="1" s="1"/>
  <c r="D302" i="1"/>
  <c r="G302" i="1" s="1"/>
  <c r="C302" i="1"/>
  <c r="D301" i="1"/>
  <c r="G301" i="1" s="1"/>
  <c r="C301" i="1"/>
  <c r="H301" i="1" s="1"/>
  <c r="D300" i="1"/>
  <c r="G300" i="1" s="1"/>
  <c r="C300" i="1"/>
  <c r="D299" i="1"/>
  <c r="G299" i="1" s="1"/>
  <c r="C299" i="1"/>
  <c r="H299" i="1" s="1"/>
  <c r="D298" i="1"/>
  <c r="G298" i="1" s="1"/>
  <c r="C298" i="1"/>
  <c r="D297" i="1"/>
  <c r="G297" i="1" s="1"/>
  <c r="C297" i="1"/>
  <c r="H297" i="1" s="1"/>
  <c r="D296" i="1"/>
  <c r="G296" i="1" s="1"/>
  <c r="C296" i="1"/>
  <c r="D295" i="1"/>
  <c r="G295" i="1" s="1"/>
  <c r="C295" i="1"/>
  <c r="D294" i="1"/>
  <c r="D292" i="1"/>
  <c r="G292" i="1" s="1"/>
  <c r="C292" i="1"/>
  <c r="D291" i="1"/>
  <c r="G291" i="1" s="1"/>
  <c r="C291" i="1"/>
  <c r="D290" i="1"/>
  <c r="G290" i="1" s="1"/>
  <c r="C290" i="1"/>
  <c r="D289" i="1"/>
  <c r="G289" i="1" s="1"/>
  <c r="C289" i="1"/>
  <c r="D288" i="1"/>
  <c r="G288" i="1" s="1"/>
  <c r="C288" i="1"/>
  <c r="D284" i="1"/>
  <c r="G284" i="1" s="1"/>
  <c r="C284" i="1"/>
  <c r="D283" i="1"/>
  <c r="G283" i="1" s="1"/>
  <c r="C283" i="1"/>
  <c r="H283" i="1" s="1"/>
  <c r="D282" i="1"/>
  <c r="G282" i="1" s="1"/>
  <c r="C282" i="1"/>
  <c r="D281" i="1"/>
  <c r="G281" i="1" s="1"/>
  <c r="C281" i="1"/>
  <c r="H281" i="1" s="1"/>
  <c r="D280" i="1"/>
  <c r="G280" i="1" s="1"/>
  <c r="C280" i="1"/>
  <c r="D279" i="1"/>
  <c r="G279" i="1" s="1"/>
  <c r="C279" i="1"/>
  <c r="H279" i="1" s="1"/>
  <c r="D278" i="1"/>
  <c r="G278" i="1" s="1"/>
  <c r="C278" i="1"/>
  <c r="D277" i="1"/>
  <c r="G277" i="1" s="1"/>
  <c r="C277" i="1"/>
  <c r="H277" i="1" s="1"/>
  <c r="D276" i="1"/>
  <c r="G276" i="1" s="1"/>
  <c r="C276" i="1"/>
  <c r="D275" i="1"/>
  <c r="G275" i="1" s="1"/>
  <c r="C275" i="1"/>
  <c r="H275" i="1" s="1"/>
  <c r="D274" i="1"/>
  <c r="G274" i="1" s="1"/>
  <c r="C274" i="1"/>
  <c r="D273" i="1"/>
  <c r="G273" i="1" s="1"/>
  <c r="C273" i="1"/>
  <c r="H273" i="1" s="1"/>
  <c r="D272" i="1"/>
  <c r="G272" i="1" s="1"/>
  <c r="C272" i="1"/>
  <c r="D271" i="1"/>
  <c r="G271" i="1" s="1"/>
  <c r="C271" i="1"/>
  <c r="H271" i="1" s="1"/>
  <c r="D270" i="1"/>
  <c r="G270" i="1" s="1"/>
  <c r="C270" i="1"/>
  <c r="D269" i="1"/>
  <c r="G269" i="1" s="1"/>
  <c r="C269" i="1"/>
  <c r="H269" i="1" s="1"/>
  <c r="D268" i="1"/>
  <c r="G268" i="1" s="1"/>
  <c r="C268" i="1"/>
  <c r="D267" i="1"/>
  <c r="G267" i="1" s="1"/>
  <c r="C267" i="1"/>
  <c r="H267" i="1" s="1"/>
  <c r="D266" i="1"/>
  <c r="G266" i="1" s="1"/>
  <c r="C266" i="1"/>
  <c r="D265" i="1"/>
  <c r="G265" i="1" s="1"/>
  <c r="C265" i="1"/>
  <c r="H265" i="1" s="1"/>
  <c r="D264" i="1"/>
  <c r="G264" i="1" s="1"/>
  <c r="C264" i="1"/>
  <c r="D263" i="1"/>
  <c r="G263" i="1" s="1"/>
  <c r="C263" i="1"/>
  <c r="H263" i="1" s="1"/>
  <c r="D262" i="1"/>
  <c r="G262" i="1" s="1"/>
  <c r="C262" i="1"/>
  <c r="D261" i="1"/>
  <c r="G261" i="1" s="1"/>
  <c r="C261" i="1"/>
  <c r="H261" i="1" s="1"/>
  <c r="D260" i="1"/>
  <c r="G260" i="1" s="1"/>
  <c r="C260" i="1"/>
  <c r="D259" i="1"/>
  <c r="D258" i="1"/>
  <c r="G258" i="1" s="1"/>
  <c r="C258" i="1"/>
  <c r="D257" i="1"/>
  <c r="G257" i="1" s="1"/>
  <c r="C257" i="1"/>
  <c r="D256" i="1"/>
  <c r="G256" i="1" s="1"/>
  <c r="C256" i="1"/>
  <c r="D255" i="1"/>
  <c r="G255" i="1" s="1"/>
  <c r="C255" i="1"/>
  <c r="D254" i="1"/>
  <c r="G254" i="1" s="1"/>
  <c r="C254" i="1"/>
  <c r="D253" i="1"/>
  <c r="G253" i="1" s="1"/>
  <c r="C253" i="1"/>
  <c r="D252" i="1"/>
  <c r="G252" i="1" s="1"/>
  <c r="C252" i="1"/>
  <c r="D251" i="1"/>
  <c r="G251" i="1" s="1"/>
  <c r="C251" i="1"/>
  <c r="D250" i="1"/>
  <c r="G250" i="1" s="1"/>
  <c r="C250" i="1"/>
  <c r="D249" i="1"/>
  <c r="G249" i="1" s="1"/>
  <c r="C249" i="1"/>
  <c r="D248" i="1"/>
  <c r="D247" i="1"/>
  <c r="G247" i="1" s="1"/>
  <c r="C247" i="1"/>
  <c r="D246" i="1"/>
  <c r="G246" i="1" s="1"/>
  <c r="C246" i="1"/>
  <c r="H246" i="1" s="1"/>
  <c r="D245" i="1"/>
  <c r="G245" i="1" s="1"/>
  <c r="C245" i="1"/>
  <c r="D244" i="1"/>
  <c r="G244" i="1" s="1"/>
  <c r="C244" i="1"/>
  <c r="H244" i="1" s="1"/>
  <c r="G243" i="1"/>
  <c r="D243" i="1"/>
  <c r="C243" i="1"/>
  <c r="G242" i="1"/>
  <c r="D242" i="1"/>
  <c r="C242" i="1"/>
  <c r="D241" i="1"/>
  <c r="G241" i="1" s="1"/>
  <c r="C241" i="1"/>
  <c r="G240" i="1"/>
  <c r="D240" i="1"/>
  <c r="C240" i="1"/>
  <c r="H240" i="1" s="1"/>
  <c r="G239" i="1"/>
  <c r="D239" i="1"/>
  <c r="C239" i="1"/>
  <c r="G238" i="1"/>
  <c r="D238" i="1"/>
  <c r="C238" i="1"/>
  <c r="D237" i="1"/>
  <c r="G237" i="1" s="1"/>
  <c r="C237" i="1"/>
  <c r="G236" i="1"/>
  <c r="D236" i="1"/>
  <c r="C236" i="1"/>
  <c r="H236" i="1" s="1"/>
  <c r="G235" i="1"/>
  <c r="D235" i="1"/>
  <c r="C235" i="1"/>
  <c r="G234" i="1"/>
  <c r="D234" i="1"/>
  <c r="C234" i="1"/>
  <c r="D233" i="1"/>
  <c r="G233" i="1" s="1"/>
  <c r="C233" i="1"/>
  <c r="G232" i="1"/>
  <c r="D232" i="1"/>
  <c r="C232" i="1"/>
  <c r="H232" i="1" s="1"/>
  <c r="G231" i="1"/>
  <c r="D231" i="1"/>
  <c r="C231" i="1"/>
  <c r="G230" i="1"/>
  <c r="D230" i="1"/>
  <c r="C230" i="1"/>
  <c r="D229" i="1"/>
  <c r="G229" i="1" s="1"/>
  <c r="C229" i="1"/>
  <c r="G228" i="1"/>
  <c r="D228" i="1"/>
  <c r="C228" i="1"/>
  <c r="H228" i="1" s="1"/>
  <c r="G227" i="1"/>
  <c r="D227" i="1"/>
  <c r="C227" i="1"/>
  <c r="G226" i="1"/>
  <c r="D226" i="1"/>
  <c r="C226" i="1"/>
  <c r="D225" i="1"/>
  <c r="G225" i="1" s="1"/>
  <c r="C225" i="1"/>
  <c r="G224" i="1"/>
  <c r="D224" i="1"/>
  <c r="C224" i="1"/>
  <c r="H224" i="1" s="1"/>
  <c r="G223" i="1"/>
  <c r="D223" i="1"/>
  <c r="C223" i="1"/>
  <c r="G222" i="1"/>
  <c r="D222" i="1"/>
  <c r="C222" i="1"/>
  <c r="D221" i="1"/>
  <c r="G221" i="1" s="1"/>
  <c r="C221" i="1"/>
  <c r="G219" i="1"/>
  <c r="D219" i="1"/>
  <c r="C219" i="1"/>
  <c r="D218" i="1"/>
  <c r="G218" i="1" s="1"/>
  <c r="C218" i="1"/>
  <c r="G217" i="1"/>
  <c r="D217" i="1"/>
  <c r="C217" i="1"/>
  <c r="H217" i="1" s="1"/>
  <c r="G216" i="1"/>
  <c r="D216" i="1"/>
  <c r="C216" i="1"/>
  <c r="G215" i="1"/>
  <c r="D215" i="1"/>
  <c r="C215" i="1"/>
  <c r="D214" i="1"/>
  <c r="G214" i="1" s="1"/>
  <c r="C214" i="1"/>
  <c r="G213" i="1"/>
  <c r="D213" i="1"/>
  <c r="C213" i="1"/>
  <c r="H213" i="1" s="1"/>
  <c r="G212" i="1"/>
  <c r="D212" i="1"/>
  <c r="C212" i="1"/>
  <c r="G211" i="1"/>
  <c r="D211" i="1"/>
  <c r="C211" i="1"/>
  <c r="D210" i="1"/>
  <c r="G210" i="1" s="1"/>
  <c r="C210" i="1"/>
  <c r="G209" i="1"/>
  <c r="D209" i="1"/>
  <c r="C209" i="1"/>
  <c r="H209" i="1" s="1"/>
  <c r="G208" i="1"/>
  <c r="D208" i="1"/>
  <c r="C208" i="1"/>
  <c r="G207" i="1"/>
  <c r="D207" i="1"/>
  <c r="C207" i="1"/>
  <c r="D206" i="1"/>
  <c r="G206" i="1" s="1"/>
  <c r="C206" i="1"/>
  <c r="G205" i="1"/>
  <c r="D205" i="1"/>
  <c r="C205" i="1"/>
  <c r="H205" i="1" s="1"/>
  <c r="G204" i="1"/>
  <c r="D204" i="1"/>
  <c r="C204" i="1"/>
  <c r="G203" i="1"/>
  <c r="D203" i="1"/>
  <c r="C203" i="1"/>
  <c r="D202" i="1"/>
  <c r="G202" i="1" s="1"/>
  <c r="C202" i="1"/>
  <c r="G201" i="1"/>
  <c r="D201" i="1"/>
  <c r="C201" i="1"/>
  <c r="H201" i="1" s="1"/>
  <c r="G200" i="1"/>
  <c r="D200" i="1"/>
  <c r="C200" i="1"/>
  <c r="G199" i="1"/>
  <c r="D199" i="1"/>
  <c r="C199" i="1"/>
  <c r="D198" i="1"/>
  <c r="G198" i="1" s="1"/>
  <c r="C198" i="1"/>
  <c r="G197" i="1"/>
  <c r="D197" i="1"/>
  <c r="C197" i="1"/>
  <c r="H197" i="1" s="1"/>
  <c r="G196" i="1"/>
  <c r="D196" i="1"/>
  <c r="C196" i="1"/>
  <c r="G195" i="1"/>
  <c r="D195" i="1"/>
  <c r="C195" i="1"/>
  <c r="D194" i="1"/>
  <c r="G194" i="1" s="1"/>
  <c r="C194" i="1"/>
  <c r="G193" i="1"/>
  <c r="D193" i="1"/>
  <c r="C193" i="1"/>
  <c r="H193" i="1" s="1"/>
  <c r="C192" i="1"/>
  <c r="G191" i="1"/>
  <c r="D191" i="1"/>
  <c r="C191" i="1"/>
  <c r="D190" i="1"/>
  <c r="G190" i="1" s="1"/>
  <c r="C190" i="1"/>
  <c r="G189" i="1"/>
  <c r="D189" i="1"/>
  <c r="C189" i="1"/>
  <c r="H189" i="1" s="1"/>
  <c r="G188" i="1"/>
  <c r="D188" i="1"/>
  <c r="C188" i="1"/>
  <c r="G187" i="1"/>
  <c r="D187" i="1"/>
  <c r="C187" i="1"/>
  <c r="D186" i="1"/>
  <c r="G186" i="1" s="1"/>
  <c r="C186" i="1"/>
  <c r="G185" i="1"/>
  <c r="D185" i="1"/>
  <c r="C185" i="1"/>
  <c r="H185" i="1" s="1"/>
  <c r="G184" i="1"/>
  <c r="D184" i="1"/>
  <c r="C184" i="1"/>
  <c r="G183" i="1"/>
  <c r="D183" i="1"/>
  <c r="C183" i="1"/>
  <c r="D182" i="1"/>
  <c r="G182" i="1" s="1"/>
  <c r="C182" i="1"/>
  <c r="G181" i="1"/>
  <c r="D181" i="1"/>
  <c r="C181" i="1"/>
  <c r="H181" i="1" s="1"/>
  <c r="G180" i="1"/>
  <c r="D180" i="1"/>
  <c r="C180" i="1"/>
  <c r="G179" i="1"/>
  <c r="D179" i="1"/>
  <c r="C179" i="1"/>
  <c r="D178" i="1"/>
  <c r="G178" i="1" s="1"/>
  <c r="C178" i="1"/>
  <c r="G177" i="1"/>
  <c r="D177" i="1"/>
  <c r="C177" i="1"/>
  <c r="H177" i="1" s="1"/>
  <c r="G176" i="1"/>
  <c r="D176" i="1"/>
  <c r="C176" i="1"/>
  <c r="G175" i="1"/>
  <c r="D175" i="1"/>
  <c r="C175" i="1"/>
  <c r="D174" i="1"/>
  <c r="G174" i="1" s="1"/>
  <c r="C174" i="1"/>
  <c r="G173" i="1"/>
  <c r="D173" i="1"/>
  <c r="C173" i="1"/>
  <c r="H173" i="1" s="1"/>
  <c r="G172" i="1"/>
  <c r="D172" i="1"/>
  <c r="C172" i="1"/>
  <c r="G171" i="1"/>
  <c r="D171" i="1"/>
  <c r="C171" i="1"/>
  <c r="D170" i="1"/>
  <c r="G170" i="1" s="1"/>
  <c r="C170" i="1"/>
  <c r="G169" i="1"/>
  <c r="D169" i="1"/>
  <c r="C169" i="1"/>
  <c r="H169" i="1" s="1"/>
  <c r="G168" i="1"/>
  <c r="D168" i="1"/>
  <c r="C168" i="1"/>
  <c r="G167" i="1"/>
  <c r="D167" i="1"/>
  <c r="C167" i="1"/>
  <c r="D166" i="1"/>
  <c r="G166" i="1" s="1"/>
  <c r="C166" i="1"/>
  <c r="G165" i="1"/>
  <c r="D165" i="1"/>
  <c r="C165" i="1"/>
  <c r="H165" i="1" s="1"/>
  <c r="G164" i="1"/>
  <c r="D164" i="1"/>
  <c r="C164" i="1"/>
  <c r="G163" i="1"/>
  <c r="D163" i="1"/>
  <c r="C163" i="1"/>
  <c r="D162" i="1"/>
  <c r="G162" i="1" s="1"/>
  <c r="C162" i="1"/>
  <c r="G161" i="1"/>
  <c r="D161" i="1"/>
  <c r="C161" i="1"/>
  <c r="H161" i="1" s="1"/>
  <c r="G160" i="1"/>
  <c r="D160" i="1"/>
  <c r="C160" i="1"/>
  <c r="D159" i="1"/>
  <c r="G158" i="1"/>
  <c r="D158" i="1"/>
  <c r="C158" i="1"/>
  <c r="H158" i="1" s="1"/>
  <c r="G157" i="1"/>
  <c r="D157" i="1"/>
  <c r="C157" i="1"/>
  <c r="G156" i="1"/>
  <c r="D156" i="1"/>
  <c r="C156" i="1"/>
  <c r="D155" i="1"/>
  <c r="G155" i="1" s="1"/>
  <c r="C155" i="1"/>
  <c r="G154" i="1"/>
  <c r="D154" i="1"/>
  <c r="C154" i="1"/>
  <c r="H154" i="1" s="1"/>
  <c r="G153" i="1"/>
  <c r="D153" i="1"/>
  <c r="C153" i="1"/>
  <c r="G152" i="1"/>
  <c r="D152" i="1"/>
  <c r="C152" i="1"/>
  <c r="D151" i="1"/>
  <c r="G151" i="1" s="1"/>
  <c r="C151" i="1"/>
  <c r="G150" i="1"/>
  <c r="D150" i="1"/>
  <c r="C150" i="1"/>
  <c r="H150" i="1" s="1"/>
  <c r="G149" i="1"/>
  <c r="D149" i="1"/>
  <c r="C149" i="1"/>
  <c r="C148" i="1"/>
  <c r="G146" i="1"/>
  <c r="D146" i="1"/>
  <c r="C146" i="1"/>
  <c r="G145" i="1"/>
  <c r="D145" i="1"/>
  <c r="C145" i="1"/>
  <c r="D144" i="1"/>
  <c r="G144" i="1" s="1"/>
  <c r="C144" i="1"/>
  <c r="G143" i="1"/>
  <c r="D143" i="1"/>
  <c r="C143" i="1"/>
  <c r="H143" i="1" s="1"/>
  <c r="G142" i="1"/>
  <c r="D142" i="1"/>
  <c r="C142" i="1"/>
  <c r="G141" i="1"/>
  <c r="D141" i="1"/>
  <c r="C141" i="1"/>
  <c r="D140" i="1"/>
  <c r="G140" i="1" s="1"/>
  <c r="C140" i="1"/>
  <c r="G139" i="1"/>
  <c r="D139" i="1"/>
  <c r="C139" i="1"/>
  <c r="H139" i="1" s="1"/>
  <c r="G138" i="1"/>
  <c r="D138" i="1"/>
  <c r="C138" i="1"/>
  <c r="G137" i="1"/>
  <c r="D137" i="1"/>
  <c r="C137" i="1"/>
  <c r="D136" i="1"/>
  <c r="G136" i="1" s="1"/>
  <c r="C136" i="1"/>
  <c r="D135" i="1"/>
  <c r="G134" i="1"/>
  <c r="D134" i="1"/>
  <c r="C134" i="1"/>
  <c r="D133" i="1"/>
  <c r="G133" i="1" s="1"/>
  <c r="C133" i="1"/>
  <c r="G132" i="1"/>
  <c r="D132" i="1"/>
  <c r="C132" i="1"/>
  <c r="H132" i="1" s="1"/>
  <c r="G131" i="1"/>
  <c r="D131" i="1"/>
  <c r="C131" i="1"/>
  <c r="G130" i="1"/>
  <c r="D130" i="1"/>
  <c r="C130" i="1"/>
  <c r="D129" i="1"/>
  <c r="G129" i="1" s="1"/>
  <c r="C129" i="1"/>
  <c r="G128" i="1"/>
  <c r="D128" i="1"/>
  <c r="C128" i="1"/>
  <c r="H128" i="1" s="1"/>
  <c r="G127" i="1"/>
  <c r="D127" i="1"/>
  <c r="C127" i="1"/>
  <c r="G126" i="1"/>
  <c r="D126" i="1"/>
  <c r="C126" i="1"/>
  <c r="D125" i="1"/>
  <c r="C125" i="1"/>
  <c r="G125" i="1" s="1"/>
  <c r="D124" i="1"/>
  <c r="C124" i="1"/>
  <c r="H124" i="1" s="1"/>
  <c r="G123" i="1"/>
  <c r="D123" i="1"/>
  <c r="C123" i="1"/>
  <c r="G122" i="1"/>
  <c r="D122" i="1"/>
  <c r="C122" i="1"/>
  <c r="D121" i="1"/>
  <c r="C121" i="1"/>
  <c r="G121" i="1" s="1"/>
  <c r="D120" i="1"/>
  <c r="C120" i="1"/>
  <c r="H120" i="1" s="1"/>
  <c r="G119" i="1"/>
  <c r="D119" i="1"/>
  <c r="C119" i="1"/>
  <c r="G118" i="1"/>
  <c r="D118" i="1"/>
  <c r="C118" i="1"/>
  <c r="D117" i="1"/>
  <c r="C117" i="1"/>
  <c r="G117" i="1" s="1"/>
  <c r="D116" i="1"/>
  <c r="C116" i="1"/>
  <c r="H116" i="1" s="1"/>
  <c r="G115" i="1"/>
  <c r="D115" i="1"/>
  <c r="C115" i="1"/>
  <c r="G114" i="1"/>
  <c r="D114" i="1"/>
  <c r="C114" i="1"/>
  <c r="D113" i="1"/>
  <c r="C113" i="1"/>
  <c r="G113" i="1" s="1"/>
  <c r="D112" i="1"/>
  <c r="C112" i="1"/>
  <c r="H112" i="1" s="1"/>
  <c r="G111" i="1"/>
  <c r="D111" i="1"/>
  <c r="C111" i="1"/>
  <c r="G110" i="1"/>
  <c r="D110" i="1"/>
  <c r="C110" i="1"/>
  <c r="D109" i="1"/>
  <c r="C109" i="1"/>
  <c r="G109" i="1" s="1"/>
  <c r="D108" i="1"/>
  <c r="C108" i="1"/>
  <c r="H108" i="1" s="1"/>
  <c r="G107" i="1"/>
  <c r="D107" i="1"/>
  <c r="C107" i="1"/>
  <c r="G106" i="1"/>
  <c r="D106" i="1"/>
  <c r="C106" i="1"/>
  <c r="D105" i="1"/>
  <c r="C105" i="1"/>
  <c r="G105" i="1" s="1"/>
  <c r="D104" i="1"/>
  <c r="C104" i="1"/>
  <c r="H104" i="1" s="1"/>
  <c r="G103" i="1"/>
  <c r="D103" i="1"/>
  <c r="C103" i="1"/>
  <c r="D102" i="1"/>
  <c r="D101" i="1"/>
  <c r="C101" i="1"/>
  <c r="G101" i="1" s="1"/>
  <c r="D100" i="1"/>
  <c r="C100" i="1"/>
  <c r="H100" i="1" s="1"/>
  <c r="G99" i="1"/>
  <c r="D99" i="1"/>
  <c r="C99" i="1"/>
  <c r="G98" i="1"/>
  <c r="D98" i="1"/>
  <c r="C98" i="1"/>
  <c r="D97" i="1"/>
  <c r="C97" i="1"/>
  <c r="G97" i="1" s="1"/>
  <c r="D96" i="1"/>
  <c r="C96" i="1"/>
  <c r="H96" i="1" s="1"/>
  <c r="G95" i="1"/>
  <c r="D95" i="1"/>
  <c r="C95" i="1"/>
  <c r="G94" i="1"/>
  <c r="D94" i="1"/>
  <c r="C94" i="1"/>
  <c r="D93" i="1"/>
  <c r="C93" i="1"/>
  <c r="G93" i="1" s="1"/>
  <c r="D92" i="1"/>
  <c r="C92" i="1"/>
  <c r="H92" i="1" s="1"/>
  <c r="G91" i="1"/>
  <c r="D91" i="1"/>
  <c r="C91" i="1"/>
  <c r="G90" i="1"/>
  <c r="D90" i="1"/>
  <c r="C90" i="1"/>
  <c r="D89" i="1"/>
  <c r="C89" i="1"/>
  <c r="G89" i="1" s="1"/>
  <c r="D88" i="1"/>
  <c r="C88" i="1"/>
  <c r="H88" i="1" s="1"/>
  <c r="G87" i="1"/>
  <c r="D87" i="1"/>
  <c r="C87" i="1"/>
  <c r="G86" i="1"/>
  <c r="D86" i="1"/>
  <c r="C86" i="1"/>
  <c r="D85" i="1"/>
  <c r="C85" i="1"/>
  <c r="G85" i="1" s="1"/>
  <c r="D84" i="1"/>
  <c r="C84" i="1"/>
  <c r="H84" i="1" s="1"/>
  <c r="G83" i="1"/>
  <c r="D83" i="1"/>
  <c r="C83" i="1"/>
  <c r="G82" i="1"/>
  <c r="D82" i="1"/>
  <c r="C82" i="1"/>
  <c r="D81" i="1"/>
  <c r="C81" i="1"/>
  <c r="G81" i="1" s="1"/>
  <c r="D80" i="1"/>
  <c r="C80" i="1"/>
  <c r="H80" i="1" s="1"/>
  <c r="G79" i="1"/>
  <c r="D79" i="1"/>
  <c r="C79" i="1"/>
  <c r="D77" i="1"/>
  <c r="C77" i="1"/>
  <c r="G77" i="1" s="1"/>
  <c r="D76" i="1"/>
  <c r="C76" i="1"/>
  <c r="H76" i="1" s="1"/>
  <c r="G75" i="1"/>
  <c r="D75" i="1"/>
  <c r="C75" i="1"/>
  <c r="G74" i="1"/>
  <c r="D74" i="1"/>
  <c r="C74" i="1"/>
  <c r="D73" i="1"/>
  <c r="C73" i="1"/>
  <c r="G73" i="1" s="1"/>
  <c r="D72" i="1"/>
  <c r="C72" i="1"/>
  <c r="H72" i="1" s="1"/>
  <c r="G71" i="1"/>
  <c r="D71" i="1"/>
  <c r="C71" i="1"/>
  <c r="G70" i="1"/>
  <c r="D70" i="1"/>
  <c r="C70" i="1"/>
  <c r="D69" i="1"/>
  <c r="C69" i="1"/>
  <c r="G69" i="1" s="1"/>
  <c r="D68" i="1"/>
  <c r="C68" i="1"/>
  <c r="H68" i="1" s="1"/>
  <c r="G67" i="1"/>
  <c r="D67" i="1"/>
  <c r="C67" i="1"/>
  <c r="G66" i="1"/>
  <c r="D66" i="1"/>
  <c r="C66" i="1"/>
  <c r="D65" i="1"/>
  <c r="C65" i="1"/>
  <c r="G65" i="1" s="1"/>
  <c r="D64" i="1"/>
  <c r="C64" i="1"/>
  <c r="H64" i="1" s="1"/>
  <c r="G63" i="1"/>
  <c r="D63" i="1"/>
  <c r="C63" i="1"/>
  <c r="G62" i="1"/>
  <c r="D62" i="1"/>
  <c r="C62" i="1"/>
  <c r="D61" i="1"/>
  <c r="C61" i="1"/>
  <c r="G61" i="1" s="1"/>
  <c r="D60" i="1"/>
  <c r="C60" i="1"/>
  <c r="H60" i="1" s="1"/>
  <c r="G59" i="1"/>
  <c r="D59" i="1"/>
  <c r="C59" i="1"/>
  <c r="G58" i="1"/>
  <c r="D58" i="1"/>
  <c r="C58" i="1"/>
  <c r="D57" i="1"/>
  <c r="C57" i="1"/>
  <c r="G57" i="1" s="1"/>
  <c r="D56" i="1"/>
  <c r="C56" i="1"/>
  <c r="H56" i="1" s="1"/>
  <c r="G55" i="1"/>
  <c r="D55" i="1"/>
  <c r="C55" i="1"/>
  <c r="G54" i="1"/>
  <c r="D54" i="1"/>
  <c r="C54" i="1"/>
  <c r="D53" i="1"/>
  <c r="C53" i="1"/>
  <c r="G53" i="1" s="1"/>
  <c r="D52" i="1"/>
  <c r="C52" i="1"/>
  <c r="H52" i="1" s="1"/>
  <c r="G51" i="1"/>
  <c r="D51" i="1"/>
  <c r="C51" i="1"/>
  <c r="G50" i="1"/>
  <c r="D50" i="1"/>
  <c r="C50" i="1"/>
  <c r="D49" i="1"/>
  <c r="C49" i="1"/>
  <c r="G49" i="1" s="1"/>
  <c r="D48" i="1"/>
  <c r="C48" i="1"/>
  <c r="H48" i="1" s="1"/>
  <c r="G47" i="1"/>
  <c r="D47" i="1"/>
  <c r="C47" i="1"/>
  <c r="D45" i="1"/>
  <c r="C45" i="1"/>
  <c r="G45" i="1" s="1"/>
  <c r="D44" i="1"/>
  <c r="C44" i="1"/>
  <c r="H44" i="1" s="1"/>
  <c r="G43" i="1"/>
  <c r="D43" i="1"/>
  <c r="C43" i="1"/>
  <c r="G42" i="1"/>
  <c r="D42" i="1"/>
  <c r="C42" i="1"/>
  <c r="D41" i="1"/>
  <c r="C41" i="1"/>
  <c r="G41" i="1" s="1"/>
  <c r="D40" i="1"/>
  <c r="C40" i="1"/>
  <c r="H40" i="1" s="1"/>
  <c r="G39" i="1"/>
  <c r="D39" i="1"/>
  <c r="C39" i="1"/>
  <c r="G38" i="1"/>
  <c r="D38" i="1"/>
  <c r="C38" i="1"/>
  <c r="D37" i="1"/>
  <c r="C37" i="1"/>
  <c r="G37" i="1" s="1"/>
  <c r="D36" i="1"/>
  <c r="C36" i="1"/>
  <c r="H36" i="1" s="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1028" i="1" l="1"/>
  <c r="H1028" i="1"/>
  <c r="H35" i="1"/>
  <c r="H39" i="1"/>
  <c r="H43" i="1"/>
  <c r="H47" i="1"/>
  <c r="H51" i="1"/>
  <c r="H55" i="1"/>
  <c r="H59" i="1"/>
  <c r="H63" i="1"/>
  <c r="H67" i="1"/>
  <c r="H71" i="1"/>
  <c r="H75" i="1"/>
  <c r="H79" i="1"/>
  <c r="H83" i="1"/>
  <c r="H87" i="1"/>
  <c r="H91" i="1"/>
  <c r="H95" i="1"/>
  <c r="H99" i="1"/>
  <c r="H103" i="1"/>
  <c r="H107" i="1"/>
  <c r="H111" i="1"/>
  <c r="H115" i="1"/>
  <c r="H119" i="1"/>
  <c r="H123" i="1"/>
  <c r="H127" i="1"/>
  <c r="H131" i="1"/>
  <c r="H138" i="1"/>
  <c r="H142" i="1"/>
  <c r="H146" i="1"/>
  <c r="H149" i="1"/>
  <c r="H153" i="1"/>
  <c r="H157" i="1"/>
  <c r="H160" i="1"/>
  <c r="H164" i="1"/>
  <c r="H168" i="1"/>
  <c r="H172" i="1"/>
  <c r="H176" i="1"/>
  <c r="H180" i="1"/>
  <c r="H184" i="1"/>
  <c r="H188" i="1"/>
  <c r="H196" i="1"/>
  <c r="H200" i="1"/>
  <c r="H204" i="1"/>
  <c r="H208" i="1"/>
  <c r="H212" i="1"/>
  <c r="H216" i="1"/>
  <c r="H223" i="1"/>
  <c r="H227" i="1"/>
  <c r="H231" i="1"/>
  <c r="H235" i="1"/>
  <c r="H239" i="1"/>
  <c r="H243" i="1"/>
  <c r="H249" i="1"/>
  <c r="H251" i="1"/>
  <c r="H253" i="1"/>
  <c r="H255" i="1"/>
  <c r="H257" i="1"/>
  <c r="H289" i="1"/>
  <c r="H291" i="1"/>
  <c r="H296" i="1"/>
  <c r="H298" i="1"/>
  <c r="H300" i="1"/>
  <c r="H302" i="1"/>
  <c r="H30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G120" i="1"/>
  <c r="H122" i="1"/>
  <c r="G124" i="1"/>
  <c r="H126" i="1"/>
  <c r="H130" i="1"/>
  <c r="H134" i="1"/>
  <c r="H137" i="1"/>
  <c r="H141" i="1"/>
  <c r="H145" i="1"/>
  <c r="H152" i="1"/>
  <c r="H156" i="1"/>
  <c r="H163" i="1"/>
  <c r="H167" i="1"/>
  <c r="H171" i="1"/>
  <c r="H175" i="1"/>
  <c r="H179" i="1"/>
  <c r="H183" i="1"/>
  <c r="H187" i="1"/>
  <c r="H191" i="1"/>
  <c r="H195" i="1"/>
  <c r="H199" i="1"/>
  <c r="H203" i="1"/>
  <c r="H207" i="1"/>
  <c r="H211" i="1"/>
  <c r="H215" i="1"/>
  <c r="H219" i="1"/>
  <c r="H222" i="1"/>
  <c r="H226" i="1"/>
  <c r="H230" i="1"/>
  <c r="H234" i="1"/>
  <c r="H238" i="1"/>
  <c r="H242" i="1"/>
  <c r="H245" i="1"/>
  <c r="H247" i="1"/>
  <c r="H260" i="1"/>
  <c r="H262" i="1"/>
  <c r="H264" i="1"/>
  <c r="H266" i="1"/>
  <c r="H268" i="1"/>
  <c r="H270" i="1"/>
  <c r="H272" i="1"/>
  <c r="H274" i="1"/>
  <c r="H276" i="1"/>
  <c r="H278" i="1"/>
  <c r="H280" i="1"/>
  <c r="H282" i="1"/>
  <c r="H284" i="1"/>
  <c r="H37" i="1"/>
  <c r="H41" i="1"/>
  <c r="H45" i="1"/>
  <c r="H49" i="1"/>
  <c r="H53" i="1"/>
  <c r="H57" i="1"/>
  <c r="H61" i="1"/>
  <c r="H65" i="1"/>
  <c r="H69" i="1"/>
  <c r="H73" i="1"/>
  <c r="H77" i="1"/>
  <c r="H81" i="1"/>
  <c r="H85" i="1"/>
  <c r="H89" i="1"/>
  <c r="H93" i="1"/>
  <c r="H97" i="1"/>
  <c r="H101" i="1"/>
  <c r="H105" i="1"/>
  <c r="H109" i="1"/>
  <c r="H113" i="1"/>
  <c r="H117" i="1"/>
  <c r="H121" i="1"/>
  <c r="H125" i="1"/>
  <c r="H129" i="1"/>
  <c r="H133" i="1"/>
  <c r="H136" i="1"/>
  <c r="H140" i="1"/>
  <c r="H144" i="1"/>
  <c r="H151" i="1"/>
  <c r="H155" i="1"/>
  <c r="H162" i="1"/>
  <c r="H166" i="1"/>
  <c r="H170" i="1"/>
  <c r="H174" i="1"/>
  <c r="H178" i="1"/>
  <c r="H182" i="1"/>
  <c r="H186" i="1"/>
  <c r="H190" i="1"/>
  <c r="H194" i="1"/>
  <c r="H198" i="1"/>
  <c r="H202" i="1"/>
  <c r="H206" i="1"/>
  <c r="H210" i="1"/>
  <c r="H214" i="1"/>
  <c r="H218" i="1"/>
  <c r="H221" i="1"/>
  <c r="H225" i="1"/>
  <c r="H229" i="1"/>
  <c r="H233" i="1"/>
  <c r="H237" i="1"/>
  <c r="H241" i="1"/>
  <c r="H250" i="1"/>
  <c r="H252" i="1"/>
  <c r="H254" i="1"/>
  <c r="H256" i="1"/>
  <c r="H258" i="1"/>
  <c r="H288" i="1"/>
  <c r="H290" i="1"/>
  <c r="H292" i="1"/>
  <c r="H295" i="1"/>
  <c r="H357" i="1"/>
  <c r="G411" i="1"/>
  <c r="H411" i="1"/>
  <c r="G456" i="1"/>
  <c r="H456" i="1"/>
  <c r="G459" i="1"/>
  <c r="H459" i="1"/>
  <c r="G464" i="1"/>
  <c r="H464" i="1"/>
  <c r="G479" i="1"/>
  <c r="H479" i="1"/>
  <c r="G484" i="1"/>
  <c r="H484" i="1"/>
  <c r="G487" i="1"/>
  <c r="H487" i="1"/>
  <c r="G492" i="1"/>
  <c r="H492" i="1"/>
  <c r="G495" i="1"/>
  <c r="H495" i="1"/>
  <c r="G500" i="1"/>
  <c r="H500" i="1"/>
  <c r="G503" i="1"/>
  <c r="H503" i="1"/>
  <c r="G508" i="1"/>
  <c r="H508" i="1"/>
  <c r="G564" i="1"/>
  <c r="H564" i="1"/>
  <c r="G567" i="1"/>
  <c r="H567" i="1"/>
  <c r="G572" i="1"/>
  <c r="H572" i="1"/>
  <c r="G592" i="1"/>
  <c r="H592" i="1"/>
  <c r="G595" i="1"/>
  <c r="H595" i="1"/>
  <c r="G600" i="1"/>
  <c r="H600" i="1"/>
  <c r="G603" i="1"/>
  <c r="H603" i="1"/>
  <c r="G608" i="1"/>
  <c r="H608" i="1"/>
  <c r="G611" i="1"/>
  <c r="H611" i="1"/>
  <c r="G616" i="1"/>
  <c r="H616" i="1"/>
  <c r="G358" i="1"/>
  <c r="H358"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9" i="1"/>
  <c r="H399" i="1"/>
  <c r="G416" i="1"/>
  <c r="H416" i="1"/>
  <c r="G419" i="1"/>
  <c r="H419" i="1"/>
  <c r="G424" i="1"/>
  <c r="H424" i="1"/>
  <c r="G427" i="1"/>
  <c r="H427" i="1"/>
  <c r="G432" i="1"/>
  <c r="H432" i="1"/>
  <c r="G435" i="1"/>
  <c r="H435" i="1"/>
  <c r="G440" i="1"/>
  <c r="H440" i="1"/>
  <c r="G443" i="1"/>
  <c r="H443" i="1"/>
  <c r="G448" i="1"/>
  <c r="H448" i="1"/>
  <c r="G451" i="1"/>
  <c r="H451" i="1"/>
  <c r="G468" i="1"/>
  <c r="H468" i="1"/>
  <c r="G471" i="1"/>
  <c r="H471" i="1"/>
  <c r="G476" i="1"/>
  <c r="H476" i="1"/>
  <c r="G512" i="1"/>
  <c r="H512" i="1"/>
  <c r="G515" i="1"/>
  <c r="H515" i="1"/>
  <c r="G520" i="1"/>
  <c r="H520" i="1"/>
  <c r="G524" i="1"/>
  <c r="H524" i="1"/>
  <c r="G527" i="1"/>
  <c r="H527" i="1"/>
  <c r="G532" i="1"/>
  <c r="H532" i="1"/>
  <c r="G535" i="1"/>
  <c r="H535" i="1"/>
  <c r="G540" i="1"/>
  <c r="H540" i="1"/>
  <c r="G543" i="1"/>
  <c r="H543" i="1"/>
  <c r="G548" i="1"/>
  <c r="H548" i="1"/>
  <c r="G551" i="1"/>
  <c r="H551" i="1"/>
  <c r="G556" i="1"/>
  <c r="H556" i="1"/>
  <c r="G559" i="1"/>
  <c r="H559" i="1"/>
  <c r="G576" i="1"/>
  <c r="H576" i="1"/>
  <c r="G579" i="1"/>
  <c r="H579" i="1"/>
  <c r="G584" i="1"/>
  <c r="H584" i="1"/>
  <c r="G404" i="1"/>
  <c r="H404" i="1"/>
  <c r="G412" i="1"/>
  <c r="H412" i="1"/>
  <c r="G455" i="1"/>
  <c r="H455" i="1"/>
  <c r="G460" i="1"/>
  <c r="H460" i="1"/>
  <c r="G463" i="1"/>
  <c r="H463" i="1"/>
  <c r="G480" i="1"/>
  <c r="H480" i="1"/>
  <c r="G483" i="1"/>
  <c r="H483" i="1"/>
  <c r="G488" i="1"/>
  <c r="H488" i="1"/>
  <c r="G491" i="1"/>
  <c r="H491" i="1"/>
  <c r="G496" i="1"/>
  <c r="H496" i="1"/>
  <c r="G499" i="1"/>
  <c r="H499" i="1"/>
  <c r="G504" i="1"/>
  <c r="H504" i="1"/>
  <c r="G507" i="1"/>
  <c r="H507" i="1"/>
  <c r="G563" i="1"/>
  <c r="H563" i="1"/>
  <c r="G568" i="1"/>
  <c r="H568" i="1"/>
  <c r="G571" i="1"/>
  <c r="H571" i="1"/>
  <c r="G588" i="1"/>
  <c r="H588" i="1"/>
  <c r="G591" i="1"/>
  <c r="H591" i="1"/>
  <c r="G596" i="1"/>
  <c r="H596" i="1"/>
  <c r="G599" i="1"/>
  <c r="H599" i="1"/>
  <c r="G604" i="1"/>
  <c r="H604" i="1"/>
  <c r="G607" i="1"/>
  <c r="H607" i="1"/>
  <c r="G612" i="1"/>
  <c r="H612" i="1"/>
  <c r="G615" i="1"/>
  <c r="H615" i="1"/>
  <c r="G620" i="1"/>
  <c r="H620"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3" i="1"/>
  <c r="H393" i="1"/>
  <c r="G395" i="1"/>
  <c r="H395" i="1"/>
  <c r="G400" i="1"/>
  <c r="H400" i="1"/>
  <c r="G420" i="1"/>
  <c r="H420" i="1"/>
  <c r="G423" i="1"/>
  <c r="H423" i="1"/>
  <c r="G428" i="1"/>
  <c r="H428" i="1"/>
  <c r="G431" i="1"/>
  <c r="H431" i="1"/>
  <c r="G436" i="1"/>
  <c r="H436" i="1"/>
  <c r="G439" i="1"/>
  <c r="H439" i="1"/>
  <c r="G444" i="1"/>
  <c r="H444" i="1"/>
  <c r="G447" i="1"/>
  <c r="H447" i="1"/>
  <c r="G452" i="1"/>
  <c r="H452" i="1"/>
  <c r="G467" i="1"/>
  <c r="H467" i="1"/>
  <c r="G472" i="1"/>
  <c r="H472" i="1"/>
  <c r="G475" i="1"/>
  <c r="H475" i="1"/>
  <c r="G511" i="1"/>
  <c r="H511" i="1"/>
  <c r="G516" i="1"/>
  <c r="H516" i="1"/>
  <c r="G519" i="1"/>
  <c r="H519" i="1"/>
  <c r="G528" i="1"/>
  <c r="H528" i="1"/>
  <c r="G531" i="1"/>
  <c r="H531" i="1"/>
  <c r="G536" i="1"/>
  <c r="H536" i="1"/>
  <c r="G539" i="1"/>
  <c r="H539" i="1"/>
  <c r="G544" i="1"/>
  <c r="H544" i="1"/>
  <c r="G547" i="1"/>
  <c r="H547" i="1"/>
  <c r="G552" i="1"/>
  <c r="H552" i="1"/>
  <c r="G555" i="1"/>
  <c r="H555" i="1"/>
  <c r="G560" i="1"/>
  <c r="H560" i="1"/>
  <c r="G575" i="1"/>
  <c r="H575" i="1"/>
  <c r="G580" i="1"/>
  <c r="H580" i="1"/>
  <c r="G583" i="1"/>
  <c r="H58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H623" i="1"/>
  <c r="H627" i="1"/>
  <c r="H637" i="1"/>
  <c r="H644" i="1"/>
  <c r="H648" i="1"/>
  <c r="H652" i="1"/>
  <c r="H656" i="1"/>
  <c r="H660" i="1"/>
  <c r="H664" i="1"/>
  <c r="H668" i="1"/>
  <c r="H672" i="1"/>
  <c r="H676" i="1"/>
  <c r="H680" i="1"/>
  <c r="H684" i="1"/>
  <c r="H688" i="1"/>
  <c r="H692" i="1"/>
  <c r="G438" i="1"/>
  <c r="G442" i="1"/>
  <c r="G446" i="1"/>
  <c r="G450" i="1"/>
  <c r="G454" i="1"/>
  <c r="G458" i="1"/>
  <c r="G462" i="1"/>
  <c r="G470" i="1"/>
  <c r="G474" i="1"/>
  <c r="G482" i="1"/>
  <c r="G486" i="1"/>
  <c r="G490" i="1"/>
  <c r="G494" i="1"/>
  <c r="G498" i="1"/>
  <c r="G502" i="1"/>
  <c r="G506" i="1"/>
  <c r="G510" i="1"/>
  <c r="G514" i="1"/>
  <c r="G518" i="1"/>
  <c r="G526" i="1"/>
  <c r="G530" i="1"/>
  <c r="G534" i="1"/>
  <c r="G538" i="1"/>
  <c r="G542" i="1"/>
  <c r="G546" i="1"/>
  <c r="G550" i="1"/>
  <c r="G554" i="1"/>
  <c r="G558" i="1"/>
  <c r="G562" i="1"/>
  <c r="G566" i="1"/>
  <c r="G570" i="1"/>
  <c r="G578" i="1"/>
  <c r="G582" i="1"/>
  <c r="G586" i="1"/>
  <c r="G590" i="1"/>
  <c r="H624" i="1"/>
  <c r="H628" i="1"/>
  <c r="H641" i="1"/>
  <c r="H645" i="1"/>
  <c r="H649" i="1"/>
  <c r="H653" i="1"/>
  <c r="H657" i="1"/>
  <c r="H661" i="1"/>
  <c r="H665" i="1"/>
  <c r="H669" i="1"/>
  <c r="H673" i="1"/>
  <c r="H677" i="1"/>
  <c r="H681" i="1"/>
  <c r="H685" i="1"/>
  <c r="H689"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26" i="1"/>
  <c r="G1126" i="1"/>
  <c r="H1129" i="1"/>
  <c r="G1129" i="1"/>
  <c r="H1134" i="1"/>
  <c r="G1134" i="1"/>
  <c r="H1137" i="1"/>
  <c r="G1137" i="1"/>
  <c r="H1142" i="1"/>
  <c r="G1142" i="1"/>
  <c r="H1145" i="1"/>
  <c r="G1145" i="1"/>
  <c r="H1150" i="1"/>
  <c r="G1150" i="1"/>
  <c r="H1186" i="1"/>
  <c r="G1186" i="1"/>
  <c r="H1189" i="1"/>
  <c r="G1189" i="1"/>
  <c r="H1194" i="1"/>
  <c r="G1194" i="1"/>
  <c r="H1197" i="1"/>
  <c r="G1197" i="1"/>
  <c r="H1202" i="1"/>
  <c r="G1202" i="1"/>
  <c r="H1205" i="1"/>
  <c r="G1205" i="1"/>
  <c r="H1210" i="1"/>
  <c r="G1210" i="1"/>
  <c r="H1213" i="1"/>
  <c r="G1213" i="1"/>
  <c r="F352" i="4"/>
  <c r="D351" i="4"/>
  <c r="H1473" i="1"/>
  <c r="J1473" i="1"/>
  <c r="H1471" i="1"/>
  <c r="J1471" i="1"/>
  <c r="H1113" i="1"/>
  <c r="G1113" i="1"/>
  <c r="H1118" i="1"/>
  <c r="G1118" i="1"/>
  <c r="H1121" i="1"/>
  <c r="G1121" i="1"/>
  <c r="H1157" i="1"/>
  <c r="G1157" i="1"/>
  <c r="H1162" i="1"/>
  <c r="G1162" i="1"/>
  <c r="H1165" i="1"/>
  <c r="G1165" i="1"/>
  <c r="H1170" i="1"/>
  <c r="G1170" i="1"/>
  <c r="H1173" i="1"/>
  <c r="G1173" i="1"/>
  <c r="H1178" i="1"/>
  <c r="G1178" i="1"/>
  <c r="H1181" i="1"/>
  <c r="G1181" i="1"/>
  <c r="H1217" i="1"/>
  <c r="G1217" i="1"/>
  <c r="H1222" i="1"/>
  <c r="G1222" i="1"/>
  <c r="H1225" i="1"/>
  <c r="G1225" i="1"/>
  <c r="H1230" i="1"/>
  <c r="G1230" i="1"/>
  <c r="H1233" i="1"/>
  <c r="G1233" i="1"/>
  <c r="H1238" i="1"/>
  <c r="G1238" i="1"/>
  <c r="H1241" i="1"/>
  <c r="G1241" i="1"/>
  <c r="H1246" i="1"/>
  <c r="G1246" i="1"/>
  <c r="H1249" i="1"/>
  <c r="G1249" i="1"/>
  <c r="J1449" i="1"/>
  <c r="H1449" i="1"/>
  <c r="G1449" i="1"/>
  <c r="H1038" i="1"/>
  <c r="H1042" i="1"/>
  <c r="H1050" i="1"/>
  <c r="H1054" i="1"/>
  <c r="H1058" i="1"/>
  <c r="H1062" i="1"/>
  <c r="H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25" i="1"/>
  <c r="G1125" i="1"/>
  <c r="H1130" i="1"/>
  <c r="G1130" i="1"/>
  <c r="H1133" i="1"/>
  <c r="G1133" i="1"/>
  <c r="H1138" i="1"/>
  <c r="G1138" i="1"/>
  <c r="H1141" i="1"/>
  <c r="G1141" i="1"/>
  <c r="H1146" i="1"/>
  <c r="G1146" i="1"/>
  <c r="H1149" i="1"/>
  <c r="G1149" i="1"/>
  <c r="H1185" i="1"/>
  <c r="G1185" i="1"/>
  <c r="H1190" i="1"/>
  <c r="G1190" i="1"/>
  <c r="H1193" i="1"/>
  <c r="G1193" i="1"/>
  <c r="H1198" i="1"/>
  <c r="G1198" i="1"/>
  <c r="H1201" i="1"/>
  <c r="G1201" i="1"/>
  <c r="H1206" i="1"/>
  <c r="G1206" i="1"/>
  <c r="H1209" i="1"/>
  <c r="G120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F7" i="4"/>
  <c r="I20" i="3"/>
  <c r="E5" i="6"/>
  <c r="D1300" i="1"/>
  <c r="H1037" i="1"/>
  <c r="G1039" i="1"/>
  <c r="H1041" i="1"/>
  <c r="G1043" i="1"/>
  <c r="H1045" i="1"/>
  <c r="G1047" i="1"/>
  <c r="H1049" i="1"/>
  <c r="G1051" i="1"/>
  <c r="H1053" i="1"/>
  <c r="G1055" i="1"/>
  <c r="H1057" i="1"/>
  <c r="G1059" i="1"/>
  <c r="H1061" i="1"/>
  <c r="G1063" i="1"/>
  <c r="G1067" i="1"/>
  <c r="H1114" i="1"/>
  <c r="G1114" i="1"/>
  <c r="H1117" i="1"/>
  <c r="G1117" i="1"/>
  <c r="H1122" i="1"/>
  <c r="G1122" i="1"/>
  <c r="H1158" i="1"/>
  <c r="G1158" i="1"/>
  <c r="H1161" i="1"/>
  <c r="G1161" i="1"/>
  <c r="H1166" i="1"/>
  <c r="G1166" i="1"/>
  <c r="H1169" i="1"/>
  <c r="G1169" i="1"/>
  <c r="H1174" i="1"/>
  <c r="G1174" i="1"/>
  <c r="H1177" i="1"/>
  <c r="G1177" i="1"/>
  <c r="H1182" i="1"/>
  <c r="G1182" i="1"/>
  <c r="H1218" i="1"/>
  <c r="G1218" i="1"/>
  <c r="H1221" i="1"/>
  <c r="G1221" i="1"/>
  <c r="H1226" i="1"/>
  <c r="G1226" i="1"/>
  <c r="H1229" i="1"/>
  <c r="G1229" i="1"/>
  <c r="H1234" i="1"/>
  <c r="G1234" i="1"/>
  <c r="H1237" i="1"/>
  <c r="G1237" i="1"/>
  <c r="H1242" i="1"/>
  <c r="G1242" i="1"/>
  <c r="H1245" i="1"/>
  <c r="G1245"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75" i="1"/>
  <c r="G1375" i="1"/>
  <c r="H1391" i="1"/>
  <c r="G1391" i="1"/>
  <c r="H1407" i="1"/>
  <c r="G1407" i="1"/>
  <c r="H1423" i="1"/>
  <c r="G1423" i="1"/>
  <c r="F463" i="4"/>
  <c r="D459" i="4"/>
  <c r="H1116" i="1"/>
  <c r="H1120"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G1372" i="1"/>
  <c r="H1379" i="1"/>
  <c r="G1379" i="1"/>
  <c r="G1388" i="1"/>
  <c r="H1395" i="1"/>
  <c r="G1395" i="1"/>
  <c r="G1404" i="1"/>
  <c r="H1411" i="1"/>
  <c r="G1411" i="1"/>
  <c r="G1420" i="1"/>
  <c r="H1427" i="1"/>
  <c r="G1427" i="1"/>
  <c r="I1446" i="1"/>
  <c r="J1447" i="1"/>
  <c r="H1447" i="1"/>
  <c r="G1447" i="1"/>
  <c r="I1447" i="1" s="1"/>
  <c r="E196" i="4"/>
  <c r="D192" i="1" s="1"/>
  <c r="G192" i="1" s="1"/>
  <c r="H1111" i="1"/>
  <c r="H1115" i="1"/>
  <c r="H1119" i="1"/>
  <c r="H1123" i="1"/>
  <c r="H1127" i="1"/>
  <c r="H1131" i="1"/>
  <c r="H1135" i="1"/>
  <c r="H1139" i="1"/>
  <c r="H1143" i="1"/>
  <c r="H1147" i="1"/>
  <c r="H1151" i="1"/>
  <c r="H1155" i="1"/>
  <c r="H1159" i="1"/>
  <c r="H1163" i="1"/>
  <c r="H1167" i="1"/>
  <c r="H1171" i="1"/>
  <c r="H1175" i="1"/>
  <c r="H1179" i="1"/>
  <c r="H1187" i="1"/>
  <c r="H1191" i="1"/>
  <c r="H1195" i="1"/>
  <c r="H1199" i="1"/>
  <c r="H1203" i="1"/>
  <c r="H1207" i="1"/>
  <c r="H1211" i="1"/>
  <c r="H1219" i="1"/>
  <c r="H1223" i="1"/>
  <c r="H1300" i="1"/>
  <c r="G1300" i="1"/>
  <c r="H1383" i="1"/>
  <c r="G1383" i="1"/>
  <c r="H1399" i="1"/>
  <c r="G1399" i="1"/>
  <c r="H1415" i="1"/>
  <c r="G1415" i="1"/>
  <c r="H1431" i="1"/>
  <c r="G1431" i="1"/>
  <c r="H1439" i="1"/>
  <c r="G1439" i="1"/>
  <c r="J1448" i="1"/>
  <c r="G1448" i="1"/>
  <c r="H1448" i="1"/>
  <c r="F124" i="4"/>
  <c r="E152" i="4"/>
  <c r="F153" i="4"/>
  <c r="H1357" i="1"/>
  <c r="G1357" i="1"/>
  <c r="H1359" i="1"/>
  <c r="G1359" i="1"/>
  <c r="H1361" i="1"/>
  <c r="G1361" i="1"/>
  <c r="H1363" i="1"/>
  <c r="G1363" i="1"/>
  <c r="H1365" i="1"/>
  <c r="G1365" i="1"/>
  <c r="H1367" i="1"/>
  <c r="G1367" i="1"/>
  <c r="H1369" i="1"/>
  <c r="G1369" i="1"/>
  <c r="H1371" i="1"/>
  <c r="G1371" i="1"/>
  <c r="G1380" i="1"/>
  <c r="H1387" i="1"/>
  <c r="G1387" i="1"/>
  <c r="G1396" i="1"/>
  <c r="H1403" i="1"/>
  <c r="G1403" i="1"/>
  <c r="G1412" i="1"/>
  <c r="H1419" i="1"/>
  <c r="G1419" i="1"/>
  <c r="G1428" i="1"/>
  <c r="I1440" i="1"/>
  <c r="H1443" i="1"/>
  <c r="G1443" i="1"/>
  <c r="I1443" i="1" s="1"/>
  <c r="F140" i="4"/>
  <c r="D139" i="4"/>
  <c r="F196" i="4"/>
  <c r="C1454" i="1"/>
  <c r="D22" i="7"/>
  <c r="C1469" i="1"/>
  <c r="H31" i="3"/>
  <c r="C1475" i="1"/>
  <c r="H32" i="3"/>
  <c r="G1499" i="1"/>
  <c r="H1499" i="1"/>
  <c r="H1374" i="1"/>
  <c r="H1378" i="1"/>
  <c r="H1382" i="1"/>
  <c r="H1386" i="1"/>
  <c r="H1390" i="1"/>
  <c r="H1394" i="1"/>
  <c r="H1398" i="1"/>
  <c r="H1402" i="1"/>
  <c r="H1406" i="1"/>
  <c r="H1410" i="1"/>
  <c r="H1414" i="1"/>
  <c r="H1418" i="1"/>
  <c r="H1422" i="1"/>
  <c r="H1426" i="1"/>
  <c r="H1430" i="1"/>
  <c r="H1434" i="1"/>
  <c r="H1438" i="1"/>
  <c r="G1442" i="1"/>
  <c r="I1442" i="1" s="1"/>
  <c r="J1445" i="1"/>
  <c r="H1450" i="1"/>
  <c r="I1450" i="1" s="1"/>
  <c r="J1450" i="1"/>
  <c r="H1451" i="1"/>
  <c r="I1451" i="1" s="1"/>
  <c r="G187" i="9"/>
  <c r="E187" i="9" s="1"/>
  <c r="B187" i="9" s="1"/>
  <c r="F8" i="4"/>
  <c r="F51" i="4"/>
  <c r="D50" i="4"/>
  <c r="E82" i="4"/>
  <c r="D78" i="1" s="1"/>
  <c r="F112" i="4"/>
  <c r="H21" i="9"/>
  <c r="G21" i="9"/>
  <c r="E21" i="9" s="1"/>
  <c r="F152" i="4"/>
  <c r="D163" i="4"/>
  <c r="F225" i="4"/>
  <c r="D224" i="4"/>
  <c r="E350" i="4"/>
  <c r="H143" i="9"/>
  <c r="E593" i="4"/>
  <c r="D587" i="1" s="1"/>
  <c r="G587" i="1" s="1"/>
  <c r="F78" i="5"/>
  <c r="F207" i="5"/>
  <c r="D206" i="5"/>
  <c r="J1441" i="1"/>
  <c r="J1446" i="1"/>
  <c r="E7" i="4"/>
  <c r="E50" i="4"/>
  <c r="D46" i="1" s="1"/>
  <c r="F253" i="4"/>
  <c r="D252" i="4"/>
  <c r="D263" i="4"/>
  <c r="F268" i="4"/>
  <c r="F422" i="4"/>
  <c r="D421" i="4"/>
  <c r="F490" i="4"/>
  <c r="D484" i="4"/>
  <c r="F577" i="4"/>
  <c r="G183" i="9"/>
  <c r="E183" i="9" s="1"/>
  <c r="B183" i="9" s="1"/>
  <c r="F69" i="5"/>
  <c r="F142" i="5"/>
  <c r="D134" i="5"/>
  <c r="D177" i="5"/>
  <c r="F180" i="5"/>
  <c r="H1372" i="1"/>
  <c r="H1376" i="1"/>
  <c r="H1380" i="1"/>
  <c r="H1384" i="1"/>
  <c r="H1388" i="1"/>
  <c r="H1392" i="1"/>
  <c r="H1396" i="1"/>
  <c r="H1400" i="1"/>
  <c r="H1404" i="1"/>
  <c r="H1408" i="1"/>
  <c r="H1412" i="1"/>
  <c r="H1416" i="1"/>
  <c r="H1420" i="1"/>
  <c r="H1424" i="1"/>
  <c r="H1428" i="1"/>
  <c r="H1432" i="1"/>
  <c r="G163" i="9"/>
  <c r="E163" i="9" s="1"/>
  <c r="B163" i="9" s="1"/>
  <c r="F83" i="4"/>
  <c r="D82" i="4"/>
  <c r="F107" i="4"/>
  <c r="D106" i="4"/>
  <c r="F210" i="4"/>
  <c r="E224" i="4"/>
  <c r="D220" i="1" s="1"/>
  <c r="E298" i="4"/>
  <c r="E528" i="4"/>
  <c r="F563" i="4"/>
  <c r="D529" i="4"/>
  <c r="D644" i="4"/>
  <c r="F417" i="4"/>
  <c r="F13" i="5"/>
  <c r="D12" i="5"/>
  <c r="G290" i="9"/>
  <c r="F88" i="5"/>
  <c r="D1454" i="1"/>
  <c r="E22" i="7"/>
  <c r="H1540" i="1"/>
  <c r="G1540" i="1"/>
  <c r="B63" i="9"/>
  <c r="B79" i="9"/>
  <c r="B95" i="9"/>
  <c r="B111" i="9"/>
  <c r="B127" i="9"/>
  <c r="G167" i="9"/>
  <c r="E167" i="9" s="1"/>
  <c r="B167" i="9" s="1"/>
  <c r="G175" i="9"/>
  <c r="E175" i="9" s="1"/>
  <c r="B175" i="9" s="1"/>
  <c r="G1523" i="1"/>
  <c r="H1523" i="1"/>
  <c r="G1501" i="1"/>
  <c r="H1501" i="1"/>
  <c r="D299" i="4"/>
  <c r="F345" i="4"/>
  <c r="D344" i="4"/>
  <c r="F478" i="4"/>
  <c r="D472" i="4"/>
  <c r="F516" i="4"/>
  <c r="D515" i="4"/>
  <c r="F568" i="4"/>
  <c r="D567" i="4"/>
  <c r="E580" i="4"/>
  <c r="D574" i="1" s="1"/>
  <c r="H574" i="1" s="1"/>
  <c r="F626" i="4"/>
  <c r="D625" i="4"/>
  <c r="D7" i="5"/>
  <c r="H290" i="9"/>
  <c r="E87" i="5"/>
  <c r="D1065" i="1" s="1"/>
  <c r="H1065" i="1" s="1"/>
  <c r="H291" i="9"/>
  <c r="E146" i="5"/>
  <c r="D238" i="5"/>
  <c r="F239" i="5"/>
  <c r="D5" i="6"/>
  <c r="D5" i="7"/>
  <c r="C1525" i="1"/>
  <c r="D49" i="8"/>
  <c r="G1545" i="1"/>
  <c r="H1545" i="1"/>
  <c r="G1565" i="1"/>
  <c r="H1565" i="1"/>
  <c r="B24" i="9"/>
  <c r="B28" i="9"/>
  <c r="B32" i="9"/>
  <c r="B36" i="9"/>
  <c r="B40" i="9"/>
  <c r="B44" i="9"/>
  <c r="B48" i="9"/>
  <c r="B52" i="9"/>
  <c r="B56" i="9"/>
  <c r="B60" i="9"/>
  <c r="B75" i="9"/>
  <c r="B91" i="9"/>
  <c r="B107" i="9"/>
  <c r="B123" i="9"/>
  <c r="H1569" i="1"/>
  <c r="G1569" i="1"/>
  <c r="G1551" i="1"/>
  <c r="H1551" i="1"/>
  <c r="H1548" i="1"/>
  <c r="G1548" i="1"/>
  <c r="D311" i="4"/>
  <c r="F397" i="4"/>
  <c r="D396" i="4"/>
  <c r="F418" i="4"/>
  <c r="E421" i="4"/>
  <c r="G143" i="9"/>
  <c r="E143" i="9" s="1"/>
  <c r="B143" i="9" s="1"/>
  <c r="F603" i="4"/>
  <c r="F119" i="5"/>
  <c r="D118" i="5"/>
  <c r="G310" i="9"/>
  <c r="E310" i="9" s="1"/>
  <c r="B310" i="9" s="1"/>
  <c r="F190" i="5"/>
  <c r="D35" i="6"/>
  <c r="E5" i="7"/>
  <c r="C1493" i="1"/>
  <c r="D6" i="8"/>
  <c r="H1530" i="1"/>
  <c r="G1530" i="1"/>
  <c r="G1550" i="1"/>
  <c r="H1550" i="1"/>
  <c r="G1570" i="1"/>
  <c r="H1570" i="1"/>
  <c r="E23" i="9"/>
  <c r="B23" i="9" s="1"/>
  <c r="E27" i="9"/>
  <c r="B27" i="9" s="1"/>
  <c r="E31" i="9"/>
  <c r="B31" i="9" s="1"/>
  <c r="E35" i="9"/>
  <c r="B35" i="9" s="1"/>
  <c r="E39" i="9"/>
  <c r="B39" i="9" s="1"/>
  <c r="E43" i="9"/>
  <c r="B43" i="9" s="1"/>
  <c r="E47" i="9"/>
  <c r="B47" i="9" s="1"/>
  <c r="E51" i="9"/>
  <c r="B51" i="9" s="1"/>
  <c r="E55" i="9"/>
  <c r="B55" i="9" s="1"/>
  <c r="E59" i="9"/>
  <c r="B59" i="9" s="1"/>
  <c r="G171" i="9"/>
  <c r="E171" i="9" s="1"/>
  <c r="B171" i="9" s="1"/>
  <c r="G179" i="9"/>
  <c r="E179" i="9" s="1"/>
  <c r="B179" i="9" s="1"/>
  <c r="G1461" i="1"/>
  <c r="H1461" i="1"/>
  <c r="G1470" i="1"/>
  <c r="H1470" i="1"/>
  <c r="G1535" i="1"/>
  <c r="H1535" i="1"/>
  <c r="G1555" i="1"/>
  <c r="H1555" i="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66" i="9"/>
  <c r="H165" i="9"/>
  <c r="G280" i="9"/>
  <c r="E280" i="9" s="1"/>
  <c r="B280"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M213" i="9"/>
  <c r="G192" i="9"/>
  <c r="E192" i="9" s="1"/>
  <c r="B192" i="9" s="1"/>
  <c r="G189" i="9"/>
  <c r="E189" i="9" s="1"/>
  <c r="B189" i="9" s="1"/>
  <c r="G185" i="9"/>
  <c r="E185" i="9" s="1"/>
  <c r="B185" i="9" s="1"/>
  <c r="G181" i="9"/>
  <c r="E181" i="9" s="1"/>
  <c r="B181" i="9" s="1"/>
  <c r="G177" i="9"/>
  <c r="E177" i="9" s="1"/>
  <c r="B177" i="9" s="1"/>
  <c r="G173" i="9"/>
  <c r="E173" i="9" s="1"/>
  <c r="B173" i="9" s="1"/>
  <c r="G169" i="9"/>
  <c r="E169" i="9" s="1"/>
  <c r="B169" i="9" s="1"/>
  <c r="G165" i="9"/>
  <c r="G161" i="9"/>
  <c r="E161" i="9" s="1"/>
  <c r="B161" i="9" s="1"/>
  <c r="I10" i="9"/>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291" i="9"/>
  <c r="B291" i="9" s="1"/>
  <c r="G1483" i="1"/>
  <c r="H1483" i="1"/>
  <c r="G1511" i="1"/>
  <c r="H1511" i="1"/>
  <c r="H1560" i="1"/>
  <c r="G1560" i="1"/>
  <c r="B64" i="9"/>
  <c r="B68" i="9"/>
  <c r="B72" i="9"/>
  <c r="B76" i="9"/>
  <c r="B80" i="9"/>
  <c r="B84" i="9"/>
  <c r="B88" i="9"/>
  <c r="B92" i="9"/>
  <c r="B96" i="9"/>
  <c r="B100" i="9"/>
  <c r="B104" i="9"/>
  <c r="B108" i="9"/>
  <c r="B112" i="9"/>
  <c r="B116" i="9"/>
  <c r="B120" i="9"/>
  <c r="B124" i="9"/>
  <c r="B128" i="9"/>
  <c r="B132" i="9"/>
  <c r="B139" i="9"/>
  <c r="G162" i="9"/>
  <c r="E162" i="9" s="1"/>
  <c r="B162" i="9" s="1"/>
  <c r="H166" i="9"/>
  <c r="G170" i="9"/>
  <c r="E170" i="9" s="1"/>
  <c r="B170" i="9" s="1"/>
  <c r="G174" i="9"/>
  <c r="E174" i="9" s="1"/>
  <c r="B174" i="9" s="1"/>
  <c r="G178" i="9"/>
  <c r="E178" i="9" s="1"/>
  <c r="B178" i="9" s="1"/>
  <c r="G182" i="9"/>
  <c r="E182" i="9" s="1"/>
  <c r="B182" i="9" s="1"/>
  <c r="G186" i="9"/>
  <c r="E186" i="9" s="1"/>
  <c r="B186" i="9" s="1"/>
  <c r="G190" i="9"/>
  <c r="E190" i="9" s="1"/>
  <c r="B190" i="9" s="1"/>
  <c r="H1576" i="1"/>
  <c r="G1576" i="1"/>
  <c r="H1553" i="1"/>
  <c r="G1553" i="1"/>
  <c r="G1495" i="1"/>
  <c r="H1495" i="1"/>
  <c r="G1468" i="1"/>
  <c r="I1468" i="1" s="1"/>
  <c r="H1468" i="1"/>
  <c r="J1468" i="1"/>
  <c r="G1466" i="1"/>
  <c r="H1466" i="1"/>
  <c r="J1466" i="1"/>
  <c r="G1464" i="1"/>
  <c r="I1464" i="1" s="1"/>
  <c r="H1464" i="1"/>
  <c r="J1464" i="1"/>
  <c r="G1462" i="1"/>
  <c r="H1462" i="1"/>
  <c r="J1462" i="1"/>
  <c r="E134" i="9"/>
  <c r="B134" i="9" s="1"/>
  <c r="E142" i="9"/>
  <c r="B142" i="9" s="1"/>
  <c r="B214" i="9"/>
  <c r="B216" i="9"/>
  <c r="B218" i="9"/>
  <c r="B220" i="9"/>
  <c r="B222" i="9"/>
  <c r="B224" i="9"/>
  <c r="B226" i="9"/>
  <c r="B228" i="9"/>
  <c r="B230" i="9"/>
  <c r="B232" i="9"/>
  <c r="B234" i="9"/>
  <c r="B236" i="9"/>
  <c r="B238" i="9"/>
  <c r="B240" i="9"/>
  <c r="B242" i="9"/>
  <c r="B244" i="9"/>
  <c r="B246" i="9"/>
  <c r="B248" i="9"/>
  <c r="B250" i="9"/>
  <c r="G1567" i="1"/>
  <c r="H1567" i="1"/>
  <c r="G1497" i="1"/>
  <c r="H1497" i="1"/>
  <c r="F252" i="9"/>
  <c r="B252" i="9" s="1"/>
  <c r="B273" i="9"/>
  <c r="B283" i="9"/>
  <c r="G1579" i="1"/>
  <c r="H1579" i="1"/>
  <c r="G1571" i="1"/>
  <c r="H1571" i="1"/>
  <c r="G1543" i="1"/>
  <c r="H1543" i="1"/>
  <c r="G1515" i="1"/>
  <c r="H1515" i="1"/>
  <c r="G1485" i="1"/>
  <c r="H1485" i="1"/>
  <c r="G1473" i="1"/>
  <c r="I1473" i="1" s="1"/>
  <c r="G1471" i="1"/>
  <c r="I1471" i="1" s="1"/>
  <c r="G1573" i="1"/>
  <c r="H1573" i="1"/>
  <c r="G1537" i="1"/>
  <c r="H1537" i="1"/>
  <c r="G1527" i="1"/>
  <c r="H1527" i="1"/>
  <c r="G1474" i="1"/>
  <c r="H1474" i="1"/>
  <c r="J1474" i="1"/>
  <c r="G1472" i="1"/>
  <c r="I1472" i="1" s="1"/>
  <c r="H1472" i="1"/>
  <c r="J1472" i="1"/>
  <c r="H1467" i="1"/>
  <c r="I1467" i="1" s="1"/>
  <c r="J1467" i="1"/>
  <c r="H1465" i="1"/>
  <c r="J1465" i="1"/>
  <c r="H1463" i="1"/>
  <c r="I1463" i="1" s="1"/>
  <c r="J1463" i="1"/>
  <c r="B284" i="9"/>
  <c r="B292" i="9"/>
  <c r="B296" i="9"/>
  <c r="B300" i="9"/>
  <c r="B304" i="9"/>
  <c r="G1529" i="1"/>
  <c r="H1529" i="1"/>
  <c r="I1465" i="1"/>
  <c r="I1479" i="1"/>
  <c r="I1477" i="1"/>
  <c r="I1459" i="1"/>
  <c r="I1457" i="1"/>
  <c r="I1455" i="1"/>
  <c r="G1478" i="1"/>
  <c r="I1478" i="1" s="1"/>
  <c r="G1476" i="1"/>
  <c r="I1476" i="1" s="1"/>
  <c r="G1460" i="1"/>
  <c r="I1460" i="1" s="1"/>
  <c r="G1458" i="1"/>
  <c r="I1458" i="1" s="1"/>
  <c r="G1456" i="1"/>
  <c r="I1456" i="1" s="1"/>
  <c r="I1452" i="1"/>
  <c r="I1439" i="1" l="1"/>
  <c r="I29" i="3"/>
  <c r="D1436" i="1"/>
  <c r="F118" i="5"/>
  <c r="C1096" i="1"/>
  <c r="E420" i="4"/>
  <c r="D415" i="1"/>
  <c r="F311" i="4"/>
  <c r="C306" i="1"/>
  <c r="D141" i="6"/>
  <c r="F5" i="6"/>
  <c r="H24" i="3"/>
  <c r="C1299" i="1"/>
  <c r="F625" i="4"/>
  <c r="C619" i="1"/>
  <c r="E636" i="4"/>
  <c r="D630" i="1" s="1"/>
  <c r="D522" i="1"/>
  <c r="F106" i="4"/>
  <c r="C102" i="1"/>
  <c r="F224" i="4"/>
  <c r="C220" i="1"/>
  <c r="B21" i="9"/>
  <c r="F50" i="4"/>
  <c r="C46" i="1"/>
  <c r="C1453" i="1"/>
  <c r="H30" i="3"/>
  <c r="G1065" i="1"/>
  <c r="H192" i="1"/>
  <c r="I1462" i="1"/>
  <c r="E165" i="9"/>
  <c r="B165" i="9" s="1"/>
  <c r="F35" i="6"/>
  <c r="H25" i="3"/>
  <c r="C1329" i="1"/>
  <c r="C1524" i="1"/>
  <c r="D43" i="8"/>
  <c r="F515" i="4"/>
  <c r="C509" i="1"/>
  <c r="F344" i="4"/>
  <c r="C339" i="1"/>
  <c r="E290" i="9"/>
  <c r="B290" i="9" s="1"/>
  <c r="F644" i="4"/>
  <c r="C638" i="1"/>
  <c r="E407" i="4"/>
  <c r="D402" i="1" s="1"/>
  <c r="D293" i="1"/>
  <c r="F484" i="4"/>
  <c r="C478" i="1"/>
  <c r="G311" i="9"/>
  <c r="E311" i="9" s="1"/>
  <c r="B311" i="9" s="1"/>
  <c r="F206" i="5"/>
  <c r="C1183" i="1"/>
  <c r="G1475" i="1"/>
  <c r="H1475" i="1"/>
  <c r="G1454" i="1"/>
  <c r="H1454" i="1"/>
  <c r="F459" i="4"/>
  <c r="C453" i="1"/>
  <c r="F351" i="4"/>
  <c r="D350" i="4"/>
  <c r="C346" i="1"/>
  <c r="F213" i="9"/>
  <c r="B213" i="9" s="1"/>
  <c r="C1481" i="1"/>
  <c r="G313" i="9"/>
  <c r="E313" i="9" s="1"/>
  <c r="F396" i="4"/>
  <c r="C391" i="1"/>
  <c r="G1525" i="1"/>
  <c r="H1525" i="1"/>
  <c r="F238" i="5"/>
  <c r="D237" i="5"/>
  <c r="C1215" i="1"/>
  <c r="D1453" i="1"/>
  <c r="I30" i="3"/>
  <c r="F12" i="5"/>
  <c r="C990" i="1"/>
  <c r="F529" i="4"/>
  <c r="D528" i="4"/>
  <c r="C523" i="1"/>
  <c r="F82" i="4"/>
  <c r="C78" i="1"/>
  <c r="G308" i="9"/>
  <c r="E308" i="9" s="1"/>
  <c r="B308" i="9" s="1"/>
  <c r="D176" i="5"/>
  <c r="F177" i="5"/>
  <c r="C1154" i="1"/>
  <c r="E68" i="5"/>
  <c r="F263" i="4"/>
  <c r="C259" i="1"/>
  <c r="E6" i="4"/>
  <c r="D3" i="1"/>
  <c r="F163" i="4"/>
  <c r="D151" i="4"/>
  <c r="C159" i="1"/>
  <c r="I1448" i="1"/>
  <c r="D6" i="4"/>
  <c r="H587" i="1"/>
  <c r="I1474" i="1"/>
  <c r="I1466" i="1"/>
  <c r="E166" i="9"/>
  <c r="B166" i="9" s="1"/>
  <c r="G1493" i="1"/>
  <c r="H1493" i="1"/>
  <c r="G316" i="9"/>
  <c r="E316" i="9" s="1"/>
  <c r="H29" i="3"/>
  <c r="C1436" i="1"/>
  <c r="F146" i="5"/>
  <c r="D1124" i="1"/>
  <c r="F7" i="5"/>
  <c r="D6" i="5"/>
  <c r="H20" i="3"/>
  <c r="C985" i="1"/>
  <c r="F567" i="4"/>
  <c r="C561" i="1"/>
  <c r="F472" i="4"/>
  <c r="C466" i="1"/>
  <c r="F299" i="4"/>
  <c r="D298" i="4"/>
  <c r="C294" i="1"/>
  <c r="F134" i="5"/>
  <c r="C1112" i="1"/>
  <c r="D420" i="4"/>
  <c r="F421" i="4"/>
  <c r="C415" i="1"/>
  <c r="F252" i="4"/>
  <c r="C248" i="1"/>
  <c r="D68" i="5"/>
  <c r="E408" i="4"/>
  <c r="D403" i="1" s="1"/>
  <c r="D345" i="1"/>
  <c r="G1469" i="1"/>
  <c r="H1469" i="1"/>
  <c r="F139" i="4"/>
  <c r="C135" i="1"/>
  <c r="E151" i="4"/>
  <c r="D148" i="1"/>
  <c r="E141" i="6"/>
  <c r="D1299" i="1"/>
  <c r="I24" i="3"/>
  <c r="I1449" i="1"/>
  <c r="G574" i="1"/>
  <c r="B313" i="9" l="1"/>
  <c r="D407" i="4"/>
  <c r="F298" i="4"/>
  <c r="C293" i="1"/>
  <c r="H159" i="1"/>
  <c r="G159" i="1"/>
  <c r="H102" i="1"/>
  <c r="G102" i="1"/>
  <c r="G619" i="1"/>
  <c r="H619" i="1"/>
  <c r="H135" i="1"/>
  <c r="G135" i="1"/>
  <c r="H1112" i="1"/>
  <c r="G1112" i="1"/>
  <c r="D289" i="4"/>
  <c r="F151" i="4"/>
  <c r="H17" i="3"/>
  <c r="C147" i="1"/>
  <c r="G259" i="1"/>
  <c r="H259" i="1"/>
  <c r="G990" i="1"/>
  <c r="H990" i="1"/>
  <c r="H1215" i="1"/>
  <c r="G1215" i="1"/>
  <c r="G1481" i="1"/>
  <c r="H1481" i="1"/>
  <c r="H11" i="3"/>
  <c r="D408" i="4"/>
  <c r="F350" i="4"/>
  <c r="C345" i="1"/>
  <c r="H1183" i="1"/>
  <c r="G1183" i="1"/>
  <c r="G509" i="1"/>
  <c r="H509" i="1"/>
  <c r="H1329" i="1"/>
  <c r="G1329" i="1"/>
  <c r="G1453" i="1"/>
  <c r="H1453" i="1"/>
  <c r="F141" i="6"/>
  <c r="H28" i="3"/>
  <c r="C1435" i="1"/>
  <c r="G248" i="1"/>
  <c r="H248" i="1"/>
  <c r="G561" i="1"/>
  <c r="H561" i="1"/>
  <c r="H1436" i="1"/>
  <c r="G1436" i="1"/>
  <c r="E412" i="4"/>
  <c r="I16" i="3"/>
  <c r="D2" i="1"/>
  <c r="H78" i="1"/>
  <c r="G78" i="1"/>
  <c r="G346" i="1"/>
  <c r="H346" i="1"/>
  <c r="G638" i="1"/>
  <c r="H638" i="1"/>
  <c r="H1524" i="1"/>
  <c r="G1524" i="1"/>
  <c r="D1435" i="1"/>
  <c r="I28" i="3"/>
  <c r="G415" i="1"/>
  <c r="H415" i="1"/>
  <c r="G466" i="1"/>
  <c r="H466" i="1"/>
  <c r="G985" i="1"/>
  <c r="H985" i="1"/>
  <c r="G1124" i="1"/>
  <c r="H1124" i="1"/>
  <c r="B316" i="9"/>
  <c r="E315" i="9"/>
  <c r="I10" i="3" s="1"/>
  <c r="D412" i="4"/>
  <c r="F6" i="4"/>
  <c r="H16" i="3"/>
  <c r="C2" i="1"/>
  <c r="F176" i="5"/>
  <c r="D175" i="5"/>
  <c r="H22" i="3"/>
  <c r="C1153" i="1"/>
  <c r="G523" i="1"/>
  <c r="H523" i="1"/>
  <c r="F237" i="5"/>
  <c r="H23" i="3"/>
  <c r="C1214" i="1"/>
  <c r="G391" i="1"/>
  <c r="H391" i="1"/>
  <c r="H46" i="1"/>
  <c r="G46" i="1"/>
  <c r="H220" i="1"/>
  <c r="G220" i="1"/>
  <c r="H1299" i="1"/>
  <c r="H9" i="3"/>
  <c r="G1299" i="1"/>
  <c r="G318" i="9"/>
  <c r="E318" i="9" s="1"/>
  <c r="E635" i="4"/>
  <c r="D629" i="1" s="1"/>
  <c r="D414" i="1"/>
  <c r="E289" i="4"/>
  <c r="I17" i="3"/>
  <c r="D147" i="1"/>
  <c r="F420" i="4"/>
  <c r="D635" i="4"/>
  <c r="C414" i="1"/>
  <c r="F6" i="5"/>
  <c r="C984" i="1"/>
  <c r="H1154" i="1"/>
  <c r="G1154" i="1"/>
  <c r="G314" i="9"/>
  <c r="E314" i="9" s="1"/>
  <c r="B314" i="9" s="1"/>
  <c r="K1451" i="9"/>
  <c r="C1517" i="1"/>
  <c r="I34" i="3"/>
  <c r="H19" i="9"/>
  <c r="E19" i="9" s="1"/>
  <c r="B19" i="9" s="1"/>
  <c r="G478" i="1"/>
  <c r="H478" i="1"/>
  <c r="G148" i="1"/>
  <c r="H148" i="1"/>
  <c r="F68" i="5"/>
  <c r="H21" i="3"/>
  <c r="C1046" i="1"/>
  <c r="G294" i="1"/>
  <c r="H294" i="1"/>
  <c r="G3" i="1"/>
  <c r="H3" i="1"/>
  <c r="I21" i="3"/>
  <c r="D1046" i="1"/>
  <c r="D636" i="4"/>
  <c r="F528" i="4"/>
  <c r="C522" i="1"/>
  <c r="G453" i="1"/>
  <c r="H453" i="1"/>
  <c r="G339" i="1"/>
  <c r="H339" i="1"/>
  <c r="C1518" i="1"/>
  <c r="I35" i="3"/>
  <c r="G306" i="1"/>
  <c r="H306" i="1"/>
  <c r="H1096" i="1"/>
  <c r="G1096" i="1"/>
  <c r="K3" i="9" l="1"/>
  <c r="H1214" i="1"/>
  <c r="G1214" i="1"/>
  <c r="D639" i="4"/>
  <c r="F412" i="4"/>
  <c r="C407" i="1"/>
  <c r="G345" i="1"/>
  <c r="H345" i="1"/>
  <c r="H147" i="1"/>
  <c r="G147" i="1"/>
  <c r="F407" i="4"/>
  <c r="C402" i="1"/>
  <c r="E291" i="4"/>
  <c r="D287" i="1" s="1"/>
  <c r="E413" i="4"/>
  <c r="D285" i="1"/>
  <c r="F175" i="5"/>
  <c r="C1152" i="1"/>
  <c r="D291" i="4"/>
  <c r="F289" i="4"/>
  <c r="D413" i="4"/>
  <c r="C285" i="1"/>
  <c r="G278" i="9"/>
  <c r="H1518" i="1"/>
  <c r="G1518" i="1"/>
  <c r="H278" i="9"/>
  <c r="D984" i="1"/>
  <c r="H984" i="1" s="1"/>
  <c r="H1153" i="1"/>
  <c r="G1153" i="1"/>
  <c r="G2" i="1"/>
  <c r="H2" i="1"/>
  <c r="E290" i="4"/>
  <c r="D286" i="1" s="1"/>
  <c r="H1435" i="1"/>
  <c r="G1435" i="1"/>
  <c r="F635" i="4"/>
  <c r="C629" i="1"/>
  <c r="N3" i="9"/>
  <c r="F636" i="4"/>
  <c r="C630" i="1"/>
  <c r="G1046" i="1"/>
  <c r="H1046" i="1"/>
  <c r="G1517" i="1"/>
  <c r="H1517" i="1"/>
  <c r="G285" i="9"/>
  <c r="E285" i="9" s="1"/>
  <c r="B285" i="9" s="1"/>
  <c r="G522" i="1"/>
  <c r="H522" i="1"/>
  <c r="G984" i="1"/>
  <c r="G414" i="1"/>
  <c r="H414" i="1"/>
  <c r="B318" i="9"/>
  <c r="E317" i="9"/>
  <c r="I9" i="3" s="1"/>
  <c r="D290" i="4"/>
  <c r="E639" i="4"/>
  <c r="E414" i="4"/>
  <c r="D409" i="1" s="1"/>
  <c r="D407" i="1"/>
  <c r="F408" i="4"/>
  <c r="C403" i="1"/>
  <c r="G293" i="1"/>
  <c r="H293" i="1"/>
  <c r="E312" i="9"/>
  <c r="I11" i="3" s="1"/>
  <c r="E278" i="9" l="1"/>
  <c r="E277" i="9" s="1"/>
  <c r="G285" i="1"/>
  <c r="H285" i="1"/>
  <c r="H1152" i="1"/>
  <c r="G1152" i="1"/>
  <c r="F291" i="4"/>
  <c r="C287" i="1"/>
  <c r="G407" i="1"/>
  <c r="H407" i="1"/>
  <c r="F290" i="4"/>
  <c r="C286" i="1"/>
  <c r="D640" i="4"/>
  <c r="D415" i="4"/>
  <c r="F413" i="4"/>
  <c r="C408" i="1"/>
  <c r="G402" i="1"/>
  <c r="H402" i="1"/>
  <c r="D414" i="4"/>
  <c r="E640" i="4"/>
  <c r="E415" i="4"/>
  <c r="D410" i="1" s="1"/>
  <c r="D408" i="1"/>
  <c r="G403" i="1"/>
  <c r="H403" i="1"/>
  <c r="E641" i="4"/>
  <c r="D633" i="1"/>
  <c r="H8" i="3"/>
  <c r="G630" i="1"/>
  <c r="H630" i="1"/>
  <c r="G629" i="1"/>
  <c r="H629" i="1"/>
  <c r="F639" i="4"/>
  <c r="C633" i="1"/>
  <c r="B278" i="9" l="1"/>
  <c r="D635" i="1"/>
  <c r="F414" i="4"/>
  <c r="C409" i="1"/>
  <c r="G286" i="1"/>
  <c r="H286" i="1"/>
  <c r="G287" i="1"/>
  <c r="H287" i="1"/>
  <c r="M3" i="9"/>
  <c r="I8" i="3"/>
  <c r="D642" i="4"/>
  <c r="F640" i="4"/>
  <c r="C634" i="1"/>
  <c r="G633" i="1"/>
  <c r="H633" i="1"/>
  <c r="G408" i="1"/>
  <c r="H408" i="1"/>
  <c r="D641" i="4"/>
  <c r="E642" i="4"/>
  <c r="D636" i="1" s="1"/>
  <c r="D634" i="1"/>
  <c r="F415" i="4"/>
  <c r="C410" i="1"/>
  <c r="F642" i="4" l="1"/>
  <c r="D646" i="4"/>
  <c r="C636" i="1"/>
  <c r="G634" i="1"/>
  <c r="H634" i="1"/>
  <c r="G409" i="1"/>
  <c r="H409" i="1"/>
  <c r="G410" i="1"/>
  <c r="H410" i="1"/>
  <c r="D645" i="4"/>
  <c r="F641" i="4"/>
  <c r="C635" i="1"/>
  <c r="G276" i="9"/>
  <c r="E276" i="9" s="1"/>
  <c r="B276" i="9" s="1"/>
  <c r="E645" i="4"/>
  <c r="G636" i="1" l="1"/>
  <c r="H636" i="1"/>
  <c r="G635" i="1"/>
  <c r="H635" i="1"/>
  <c r="H7" i="3"/>
  <c r="I18" i="3"/>
  <c r="D639" i="1"/>
  <c r="F645" i="4"/>
  <c r="H18" i="3"/>
  <c r="C639" i="1"/>
  <c r="F646" i="4"/>
  <c r="H19" i="3"/>
  <c r="C640" i="1"/>
  <c r="G640" i="1" l="1"/>
  <c r="H640" i="1"/>
  <c r="G639" i="1"/>
  <c r="H639" i="1"/>
  <c r="J3" i="9"/>
  <c r="H274" i="9" l="1"/>
  <c r="G274" i="9"/>
  <c r="M272" i="9"/>
  <c r="L272" i="9"/>
  <c r="F272" i="9" s="1"/>
  <c r="H18" i="9"/>
  <c r="G18" i="9"/>
  <c r="I8" i="9"/>
  <c r="K6" i="9"/>
  <c r="I17" i="9"/>
  <c r="J11" i="9"/>
  <c r="G16" i="9"/>
  <c r="H17" i="9"/>
  <c r="L16" i="9"/>
  <c r="K11" i="9"/>
  <c r="J17" i="9"/>
  <c r="K10" i="9"/>
  <c r="K7" i="9"/>
  <c r="J5" i="9"/>
  <c r="K9" i="9"/>
  <c r="I6" i="9"/>
  <c r="K12" i="9"/>
  <c r="J10" i="9"/>
  <c r="M16" i="9"/>
  <c r="H15" i="9"/>
  <c r="I13" i="9"/>
  <c r="I12" i="9"/>
  <c r="I9" i="9"/>
  <c r="L15" i="9"/>
  <c r="I5" i="9"/>
  <c r="G15" i="9"/>
  <c r="M15" i="9"/>
  <c r="J12" i="9"/>
  <c r="K8" i="9"/>
  <c r="J13" i="9"/>
  <c r="J6" i="9"/>
  <c r="I11" i="9"/>
  <c r="E11" i="9" s="1"/>
  <c r="B11" i="9" s="1"/>
  <c r="G17" i="9"/>
  <c r="J8" i="9"/>
  <c r="H16" i="9"/>
  <c r="J7" i="9"/>
  <c r="J9" i="9"/>
  <c r="I7" i="9"/>
  <c r="K13" i="9"/>
  <c r="K5" i="9"/>
  <c r="F15" i="9" l="1"/>
  <c r="E6" i="9"/>
  <c r="B6" i="9" s="1"/>
  <c r="E16" i="9"/>
  <c r="B272" i="9"/>
  <c r="F20" i="9"/>
  <c r="E9" i="9"/>
  <c r="B9" i="9" s="1"/>
  <c r="E8" i="9"/>
  <c r="B8" i="9" s="1"/>
  <c r="E7" i="9"/>
  <c r="B7" i="9" s="1"/>
  <c r="E15" i="9"/>
  <c r="E12" i="9"/>
  <c r="B12" i="9" s="1"/>
  <c r="E10" i="9"/>
  <c r="B10" i="9" s="1"/>
  <c r="E18" i="9"/>
  <c r="B18" i="9" s="1"/>
  <c r="E274" i="9"/>
  <c r="E17" i="9"/>
  <c r="B17" i="9" s="1"/>
  <c r="E5" i="9"/>
  <c r="E13" i="9"/>
  <c r="B13" i="9" s="1"/>
  <c r="F16" i="9"/>
  <c r="F14" i="9" s="1"/>
  <c r="F3" i="9" s="1"/>
  <c r="B274" i="9" l="1"/>
  <c r="E20" i="9"/>
  <c r="I7" i="3" s="1"/>
  <c r="B15" i="9"/>
  <c r="E14" i="9"/>
  <c r="B5" i="9"/>
  <c r="E4" i="9"/>
  <c r="B16"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<sst xmlns="http://schemas.openxmlformats.org/spreadsheetml/2006/main" count="5184" uniqueCount="3453">
  <si>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</si>
  <si>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</si>
  <si>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</si>
  <si>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</si>
  <si>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</si>
  <si>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</si>
  <si>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</si>
  <si>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</si>
  <si>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</si>
  <si>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</si>
  <si>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</si>
  <si>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</si>
  <si>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</si>
  <si>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</si>
  <si>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</si>
  <si>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</si>
  <si>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</si>
  <si>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</si>
  <si>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</si>
  <si>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</si>
  <si>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</si>
  <si>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</si>
  <si>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</si>
  <si>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</si>
  <si>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</si>
  <si>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</si>
  <si>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</si>
  <si>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</si>
  <si>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</si>
  <si>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</si>
  <si>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</si>
  <si>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GOSPIĆ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</si>
  <si>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</si>
  <si>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</si>
  <si>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</si>
  <si>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</si>
  <si>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</si>
  <si>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</si>
  <si>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</si>
  <si>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</si>
  <si>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</si>
  <si>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</si>
  <si>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</si>
  <si>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</si>
  <si>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</si>
  <si>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</si>
  <si>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</si>
  <si>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</si>
  <si>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</si>
  <si>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26709 - JAVNA VATROGASNA POSTROJBA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</si>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</sst>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
    <numFmt numFmtId="166" formatCode="_(* #,##0.00_);_(* \(#,##0.00\);_(* &quot;-&quot;??_);_(@_)"/>
    <numFmt numFmtId="167" formatCode="#,##0.0"/>
  </numFmts>
  <fonts count="53" x14ac:knownFonts="1">
    <font>
      <sz val="10"/>
      <color rgb="FF000000"/>
      <name val="Arial"/>
      <scheme val="minor"/>
    </font>
    <font>
      <sz val="10"/>
      <color theme="1"/>
      <name val="Arial"/>
    </font>
    <font>
      <b/>
      <sz val="14"/>
      <color theme="1"/>
      <name val="Arial"/>
    </font>
    <font>
      <b/>
      <sz val="10"/>
      <color rgb="FF0C0C0C"/>
      <name val="Arial"/>
    </font>
    <font>
      <b/>
      <sz val="8"/>
      <color theme="1"/>
      <name val="Arial"/>
    </font>
    <font>
      <b/>
      <sz val="8"/>
      <color rgb="FF0C0C0C"/>
      <name val="Arial"/>
    </font>
    <font>
      <sz val="8"/>
      <color theme="1"/>
      <name val="Arial"/>
    </font>
    <font>
      <b/>
      <sz val="8"/>
      <color rgb="FFFF0000"/>
      <name val="Arial"/>
    </font>
    <font>
      <b/>
      <sz val="14"/>
      <color rgb="FF0C0C0C"/>
      <name val="Arial"/>
    </font>
    <font>
      <b/>
      <sz val="19"/>
      <color rgb="FF003366"/>
      <name val="Arial"/>
    </font>
    <font>
      <b/>
      <sz val="12"/>
      <color theme="5"/>
      <name val="Arial"/>
    </font>
    <font>
      <b/>
      <sz val="18"/>
      <color rgb="FF0C0C0C"/>
      <name val="Arial"/>
    </font>
    <font>
      <b/>
      <sz val="14"/>
      <color rgb="FF003366"/>
      <name val="Arial"/>
    </font>
    <font>
      <sz val="10"/>
      <color theme="5"/>
      <name val="Arial"/>
    </font>
    <font>
      <b/>
      <sz val="10"/>
      <color rgb="FF000000"/>
      <name val="Arial"/>
    </font>
    <font>
      <sz val="10"/>
      <color rgb="FF0C0C0C"/>
      <name val="Arial"/>
    </font>
    <font>
      <b/>
      <sz val="10"/>
      <color theme="1"/>
      <name val="Arial"/>
    </font>
    <font>
      <sz val="10"/>
      <name val="Arial"/>
    </font>
    <font>
      <b/>
      <sz val="9"/>
      <color rgb="FF0C0C0C"/>
      <name val="Arial"/>
    </font>
    <font>
      <sz val="8"/>
      <color rgb="FF0C0C0C"/>
      <name val="Arial"/>
    </font>
    <font>
      <b/>
      <sz val="8"/>
      <color rgb="FF000080"/>
      <name val="Arial"/>
    </font>
    <font>
      <sz val="12"/>
      <color theme="1"/>
      <name val="Arial"/>
    </font>
    <font>
      <sz val="9"/>
      <color theme="1"/>
      <name val="Arial"/>
    </font>
    <font>
      <b/>
      <sz val="9"/>
      <color rgb="FF000000"/>
      <name val="Arial"/>
    </font>
    <font>
      <sz val="9"/>
      <color theme="5"/>
      <name val="Arial"/>
    </font>
    <font>
      <sz val="8"/>
      <color theme="5"/>
      <name val="Arial"/>
    </font>
    <font>
      <b/>
      <sz val="8"/>
      <color rgb="FF000000"/>
      <name val="Arial"/>
    </font>
    <font>
      <sz val="9"/>
      <color rgb="FF000000"/>
      <name val="Arial"/>
    </font>
    <font>
      <b/>
      <sz val="9"/>
      <color theme="1"/>
      <name val="Arial"/>
    </font>
    <font>
      <b/>
      <sz val="9"/>
      <color rgb="FF000080"/>
      <name val="Arial"/>
    </font>
    <font>
      <b/>
      <sz val="12"/>
      <color rgb="FF0C0C0C"/>
      <name val="Arial"/>
    </font>
    <font>
      <sz val="12"/>
      <color rgb="FF000000"/>
      <name val="Arial"/>
    </font>
    <font>
      <b/>
      <sz val="14"/>
      <color rgb="FF000000"/>
      <name val="Arial"/>
    </font>
    <font>
      <b/>
      <sz val="8"/>
      <color rgb="FF002060"/>
      <name val="Arial"/>
    </font>
    <font>
      <sz val="8"/>
      <color rgb="FF000000"/>
      <name val="Arial"/>
    </font>
    <font>
      <b/>
      <sz val="12"/>
      <color rgb="FF000000"/>
      <name val="Arial"/>
    </font>
    <font>
      <sz val="9"/>
      <color rgb="FF0C0C0C"/>
      <name val="Arial"/>
    </font>
    <font>
      <sz val="8"/>
      <color rgb="FFFFFFFF"/>
      <name val="Arial"/>
    </font>
    <font>
      <b/>
      <sz val="8"/>
      <color rgb="FF808080"/>
      <name val="Arial"/>
    </font>
    <font>
      <b/>
      <sz val="8"/>
      <color rgb="FF008000"/>
      <name val="Arial"/>
    </font>
    <font>
      <b/>
      <sz val="8"/>
      <color rgb="FFFFFFFF"/>
      <name val="Arial"/>
    </font>
    <font>
      <sz val="10"/>
      <color rgb="FFFF0000"/>
      <name val="Arial"/>
    </font>
    <font>
      <sz val="10"/>
      <color rgb="FF000000"/>
      <name val="Arial"/>
      <scheme val="minor"/>
    </font>
    <font>
      <b/>
      <sz val="8"/>
      <color theme="1"/>
      <name val="Arial"/>
      <family val="2"/>
    </font>
    <font>
      <sz val="8"/>
      <color theme="1"/>
      <name val="Arial"/>
      <family val="2"/>
    </font>
    <font>
      <b/>
      <sz val="8"/>
      <color rgb="FF0000FF"/>
      <name val="Arial"/>
      <family val="2"/>
    </font>
    <font>
      <b/>
      <sz val="8"/>
      <color rgb="FFFF0000"/>
      <name val="Arial"/>
      <family val="2"/>
    </font>
    <font>
      <sz val="8"/>
      <color rgb="FFFF0000"/>
      <name val="Arial"/>
      <family val="2"/>
    </font>
    <font>
      <b/>
      <sz val="8"/>
      <color rgb="FF3333FF"/>
      <name val="Arial"/>
      <family val="2"/>
    </font>
    <font>
      <sz val="9"/>
      <color theme="1"/>
      <name val="Arial"/>
      <family val="2"/>
    </font>
    <font>
      <strike/>
      <sz val="9"/>
      <color theme="1"/>
      <name val="Arial"/>
      <family val="2"/>
    </font>
    <font>
      <sz val="10"/>
      <color theme="1"/>
      <name val="Arial"/>
      <family val="2"/>
    </font>
    <font>
      <sz val="10"/>
      <color rgb="FF0000FF"/>
      <name val="Arial"/>
      <family val="2"/>
    </font>
  </fonts>
  <fills count="7">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2DBDB"/>
        <bgColor rgb="FFF2DBDB"/>
      </patternFill>
    </fill>
  </fills>
  <borders count="7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80"/>
      </left>
      <right style="thin">
        <color rgb="FF000000"/>
      </right>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000000"/>
      </top>
      <bottom/>
      <diagonal/>
    </border>
    <border>
      <left style="thin">
        <color rgb="FF000080"/>
      </left>
      <right style="thin">
        <color rgb="FF000080"/>
      </right>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2" fillId="0" borderId="0" applyNumberFormat="0" applyBorder="0" applyAlignment="0"/>
  </cellStyleXfs>
  <cellXfs count="323">
    <xf numFmtId="0" fontId="0" fillId="0" borderId="0" xfId="0" applyFont="1" applyAlignment="1"/>
    <xf numFmtId="0" fontId="5" fillId="5" borderId="9" xfId="0"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17" fillId="0" borderId="7" xfId="0" applyFont="1" applyFill="1" applyBorder="1" applyProtection="1"/>
    <xf numFmtId="0" fontId="8" fillId="0" borderId="7" xfId="0" applyFont="1" applyFill="1" applyBorder="1" applyAlignment="1" applyProtection="1">
      <alignment horizontal="center" vertical="center"/>
    </xf>
    <xf numFmtId="0" fontId="17" fillId="0" borderId="75" xfId="0" applyFont="1" applyFill="1" applyBorder="1" applyProtection="1"/>
    <xf numFmtId="0" fontId="1" fillId="0" borderId="9" xfId="0" applyFont="1" applyFill="1" applyBorder="1" applyAlignment="1" applyProtection="1">
      <alignment vertical="center" wrapText="1"/>
    </xf>
    <xf numFmtId="0" fontId="17" fillId="0" borderId="63" xfId="0" applyFont="1" applyFill="1" applyBorder="1" applyProtection="1"/>
    <xf numFmtId="0" fontId="17" fillId="0" borderId="62" xfId="0" applyFont="1" applyFill="1" applyBorder="1" applyProtection="1"/>
    <xf numFmtId="49" fontId="5" fillId="5" borderId="61" xfId="0" applyNumberFormat="1" applyFont="1" applyFill="1" applyBorder="1" applyAlignment="1" applyProtection="1">
      <alignment horizontal="left" vertical="center" wrapText="1"/>
    </xf>
    <xf numFmtId="0" fontId="17" fillId="0" borderId="70" xfId="0" applyFont="1" applyFill="1" applyBorder="1" applyProtection="1"/>
    <xf numFmtId="0" fontId="17" fillId="0" borderId="69" xfId="0" applyFont="1" applyFill="1" applyBorder="1" applyProtection="1"/>
    <xf numFmtId="49" fontId="5" fillId="5" borderId="68" xfId="0" applyNumberFormat="1" applyFont="1" applyFill="1" applyBorder="1" applyAlignment="1" applyProtection="1">
      <alignment horizontal="left" vertical="center"/>
    </xf>
    <xf numFmtId="0" fontId="22" fillId="0" borderId="0" xfId="0" applyFont="1" applyFill="1" applyAlignment="1" applyProtection="1">
      <alignment horizontal="center" vertical="top" wrapText="1"/>
    </xf>
    <xf numFmtId="0" fontId="8" fillId="0" borderId="0" xfId="0" applyFont="1" applyFill="1" applyAlignment="1" applyProtection="1">
      <alignment horizontal="center" vertical="center"/>
    </xf>
    <xf numFmtId="0" fontId="35" fillId="5" borderId="53" xfId="0" applyFont="1" applyFill="1" applyBorder="1" applyAlignment="1" applyProtection="1">
      <alignment horizontal="left" vertical="center"/>
    </xf>
    <xf numFmtId="0" fontId="32" fillId="0" borderId="0" xfId="0" applyFont="1" applyFill="1" applyAlignment="1" applyProtection="1">
      <alignment horizontal="center" vertical="center"/>
    </xf>
    <xf numFmtId="0" fontId="17" fillId="0" borderId="54" xfId="0" applyFont="1" applyFill="1" applyBorder="1" applyProtection="1"/>
    <xf numFmtId="0" fontId="30" fillId="5" borderId="53" xfId="0" applyFont="1" applyFill="1" applyBorder="1" applyAlignment="1" applyProtection="1">
      <alignment horizontal="left" vertical="center" wrapText="1"/>
    </xf>
    <xf numFmtId="0" fontId="30" fillId="5" borderId="9" xfId="0" applyFont="1" applyFill="1" applyBorder="1" applyAlignment="1" applyProtection="1">
      <alignment horizontal="left" vertical="center" wrapText="1"/>
    </xf>
    <xf numFmtId="0" fontId="17"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17" fillId="0" borderId="15" xfId="0" applyFont="1" applyFill="1" applyBorder="1" applyProtection="1"/>
    <xf numFmtId="49" fontId="3" fillId="5" borderId="14" xfId="0" applyNumberFormat="1" applyFont="1" applyFill="1" applyBorder="1" applyAlignment="1" applyProtection="1">
      <alignment horizontal="left" vertical="center"/>
    </xf>
    <xf numFmtId="0" fontId="17" fillId="0" borderId="3" xfId="0" applyFont="1" applyFill="1" applyBorder="1" applyProtection="1"/>
    <xf numFmtId="49" fontId="3" fillId="5" borderId="1" xfId="0" applyNumberFormat="1" applyFont="1" applyFill="1" applyBorder="1" applyAlignment="1" applyProtection="1">
      <alignment horizontal="left" vertical="center"/>
    </xf>
    <xf numFmtId="0" fontId="17" fillId="0" borderId="13" xfId="0" applyFont="1" applyFill="1" applyBorder="1" applyProtection="1"/>
    <xf numFmtId="0" fontId="17" fillId="0" borderId="11" xfId="0" applyFont="1" applyFill="1" applyBorder="1" applyProtection="1"/>
    <xf numFmtId="49" fontId="16" fillId="5" borderId="10" xfId="0" applyNumberFormat="1" applyFont="1" applyFill="1" applyBorder="1" applyAlignment="1" applyProtection="1">
      <alignment horizontal="center" vertical="center" wrapText="1"/>
    </xf>
    <xf numFmtId="0" fontId="11" fillId="0" borderId="0" xfId="0" applyFont="1" applyFill="1" applyAlignment="1" applyProtection="1">
      <alignment horizontal="center" wrapText="1"/>
    </xf>
    <xf numFmtId="0" fontId="8" fillId="0" borderId="0" xfId="0" applyFont="1" applyFill="1" applyAlignment="1" applyProtection="1">
      <alignment horizontal="center" vertical="center" wrapText="1"/>
    </xf>
    <xf numFmtId="0" fontId="19" fillId="0" borderId="35" xfId="0" applyFont="1" applyFill="1" applyBorder="1" applyAlignment="1" applyProtection="1">
      <alignment horizontal="left" vertical="center"/>
    </xf>
    <xf numFmtId="0" fontId="17" fillId="0" borderId="21" xfId="0" applyFont="1" applyFill="1" applyBorder="1" applyProtection="1"/>
    <xf numFmtId="0" fontId="17" fillId="0" borderId="20" xfId="0" applyFont="1" applyFill="1" applyBorder="1" applyProtection="1"/>
    <xf numFmtId="0" fontId="18" fillId="5" borderId="19" xfId="0" applyFont="1" applyFill="1" applyBorder="1" applyAlignment="1" applyProtection="1">
      <alignment horizontal="center" vertical="center" wrapText="1"/>
    </xf>
    <xf numFmtId="0" fontId="17" fillId="0" borderId="8" xfId="0" applyFont="1" applyFill="1" applyBorder="1" applyProtection="1"/>
    <xf numFmtId="0" fontId="3" fillId="5" borderId="6" xfId="0" applyFont="1" applyFill="1" applyBorder="1" applyAlignment="1" applyProtection="1">
      <alignment horizontal="left" vertical="center"/>
    </xf>
    <xf numFmtId="0" fontId="17" fillId="0" borderId="34" xfId="0" applyFont="1" applyFill="1" applyBorder="1" applyProtection="1"/>
    <xf numFmtId="0" fontId="17"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19" fillId="0" borderId="31"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7" fillId="0" borderId="37" xfId="0" applyFont="1" applyFill="1" applyBorder="1" applyProtection="1"/>
    <xf numFmtId="0" fontId="17" fillId="0" borderId="36" xfId="0" applyFont="1" applyFill="1" applyBorder="1" applyProtection="1"/>
    <xf numFmtId="49" fontId="19" fillId="0" borderId="35" xfId="0" applyNumberFormat="1" applyFont="1" applyFill="1" applyBorder="1" applyAlignment="1" applyProtection="1">
      <alignment horizontal="left" vertical="center"/>
    </xf>
    <xf numFmtId="0" fontId="17" fillId="0" borderId="32" xfId="0" applyFont="1" applyFill="1" applyBorder="1" applyProtection="1"/>
    <xf numFmtId="0" fontId="17" fillId="0" borderId="16" xfId="0" applyFont="1" applyFill="1" applyBorder="1" applyProtection="1"/>
    <xf numFmtId="49" fontId="19" fillId="0" borderId="31" xfId="0" applyNumberFormat="1" applyFont="1" applyFill="1" applyBorder="1" applyAlignment="1" applyProtection="1">
      <alignment horizontal="left" vertical="center"/>
    </xf>
    <xf numFmtId="0" fontId="17" fillId="0" borderId="27" xfId="0" applyFont="1" applyFill="1" applyBorder="1" applyProtection="1"/>
    <xf numFmtId="0" fontId="17" fillId="0" borderId="26" xfId="0" applyFont="1" applyFill="1" applyBorder="1" applyProtection="1"/>
    <xf numFmtId="49" fontId="19" fillId="0" borderId="25" xfId="0" applyNumberFormat="1" applyFont="1" applyFill="1" applyBorder="1" applyAlignment="1" applyProtection="1">
      <alignment horizontal="left" vertical="center"/>
    </xf>
    <xf numFmtId="0" fontId="0" fillId="0" borderId="0" xfId="0" applyFill="1" applyProtection="1"/>
    <xf numFmtId="0" fontId="6" fillId="0" borderId="0" xfId="0" applyFont="1" applyFill="1" applyAlignment="1" applyProtection="1">
      <alignment horizontal="center" vertical="top" wrapText="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3" borderId="4" xfId="0" applyNumberFormat="1" applyFont="1" applyFill="1" applyBorder="1" applyProtection="1"/>
    <xf numFmtId="1" fontId="1" fillId="3" borderId="0" xfId="0" applyNumberFormat="1" applyFont="1" applyFill="1" applyProtection="1"/>
    <xf numFmtId="2" fontId="1" fillId="3" borderId="0" xfId="0" applyNumberFormat="1" applyFont="1" applyFill="1" applyProtection="1"/>
    <xf numFmtId="2" fontId="1" fillId="3"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Font="1" applyFill="1" applyBorder="1" applyAlignment="1" applyProtection="1">
      <alignment horizontal="center" vertical="center"/>
    </xf>
    <xf numFmtId="0" fontId="3" fillId="5" borderId="10" xfId="0" applyFont="1" applyFill="1" applyBorder="1" applyAlignment="1" applyProtection="1">
      <alignment horizontal="right"/>
    </xf>
    <xf numFmtId="0" fontId="4" fillId="0" borderId="11" xfId="0" applyFont="1" applyFill="1" applyBorder="1" applyAlignment="1" applyProtection="1">
      <alignment vertical="center" wrapText="1"/>
    </xf>
    <xf numFmtId="0" fontId="5" fillId="5" borderId="10"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4" fillId="6" borderId="12" xfId="0" applyFont="1" applyFill="1" applyBorder="1" applyAlignment="1" applyProtection="1">
      <alignment vertical="center" wrapText="1"/>
    </xf>
    <xf numFmtId="0" fontId="9" fillId="0" borderId="0" xfId="0" applyFont="1" applyFill="1" applyAlignment="1" applyProtection="1">
      <alignment horizontal="right" vertical="center" wrapText="1"/>
    </xf>
    <xf numFmtId="0" fontId="10" fillId="0" borderId="0" xfId="0" applyFont="1" applyFill="1" applyAlignment="1" applyProtection="1">
      <alignment horizontal="center" vertical="center"/>
    </xf>
    <xf numFmtId="0" fontId="12"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4" fontId="13" fillId="0" borderId="13"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5"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6" fillId="5" borderId="2"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xf>
    <xf numFmtId="0" fontId="13" fillId="0" borderId="13" xfId="0" applyFont="1" applyFill="1" applyBorder="1" applyAlignment="1" applyProtection="1">
      <alignment horizontal="center" vertical="center" wrapText="1"/>
    </xf>
    <xf numFmtId="0" fontId="16" fillId="5" borderId="16"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xf>
    <xf numFmtId="0" fontId="15" fillId="0" borderId="0" xfId="0" applyFont="1" applyFill="1" applyProtection="1"/>
    <xf numFmtId="0" fontId="0" fillId="0" borderId="0" xfId="0" applyFill="1" applyAlignment="1" applyProtection="1">
      <alignment horizontal="center" vertical="center"/>
    </xf>
    <xf numFmtId="0" fontId="16" fillId="5" borderId="0" xfId="0" applyFont="1" applyFill="1" applyAlignment="1" applyProtection="1">
      <alignment horizontal="center" vertical="center" wrapText="1"/>
    </xf>
    <xf numFmtId="0" fontId="3" fillId="5" borderId="11" xfId="0" applyFont="1" applyFill="1" applyBorder="1" applyAlignment="1" applyProtection="1">
      <alignment horizontal="center" vertical="center"/>
    </xf>
    <xf numFmtId="1" fontId="13" fillId="0" borderId="13"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xf>
    <xf numFmtId="49" fontId="13" fillId="0" borderId="13" xfId="0" applyNumberFormat="1"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xf>
    <xf numFmtId="0" fontId="18" fillId="5" borderId="22"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165" fontId="5" fillId="0" borderId="28" xfId="0" applyNumberFormat="1" applyFont="1" applyFill="1" applyBorder="1" applyAlignment="1" applyProtection="1">
      <alignment horizontal="center" vertical="center"/>
    </xf>
    <xf numFmtId="166" fontId="20" fillId="0" borderId="29" xfId="0" applyNumberFormat="1" applyFont="1" applyFill="1" applyBorder="1" applyAlignment="1" applyProtection="1">
      <alignment horizontal="right" vertical="top" shrinkToFit="1"/>
    </xf>
    <xf numFmtId="165" fontId="5" fillId="0" borderId="33" xfId="0" applyNumberFormat="1" applyFont="1" applyFill="1" applyBorder="1" applyAlignment="1" applyProtection="1">
      <alignment horizontal="center" vertical="center"/>
    </xf>
    <xf numFmtId="165" fontId="5" fillId="0" borderId="38" xfId="0" applyNumberFormat="1" applyFont="1" applyFill="1" applyBorder="1" applyAlignment="1" applyProtection="1">
      <alignment horizontal="center" vertical="center"/>
    </xf>
    <xf numFmtId="166" fontId="20" fillId="0" borderId="39" xfId="0" applyNumberFormat="1" applyFont="1" applyFill="1" applyBorder="1" applyAlignment="1" applyProtection="1">
      <alignment horizontal="right" vertical="top" shrinkToFit="1"/>
    </xf>
    <xf numFmtId="165" fontId="5" fillId="0" borderId="25" xfId="0" applyNumberFormat="1" applyFont="1" applyFill="1" applyBorder="1" applyAlignment="1" applyProtection="1">
      <alignment horizontal="center" vertical="center"/>
    </xf>
    <xf numFmtId="166" fontId="20" fillId="0" borderId="40" xfId="0" applyNumberFormat="1" applyFont="1" applyFill="1" applyBorder="1" applyAlignment="1" applyProtection="1">
      <alignment horizontal="right" vertical="top" shrinkToFit="1"/>
    </xf>
    <xf numFmtId="166" fontId="20" fillId="0" borderId="41" xfId="0" applyNumberFormat="1" applyFont="1" applyFill="1" applyBorder="1" applyAlignment="1" applyProtection="1">
      <alignment horizontal="right" vertical="top" shrinkToFit="1"/>
    </xf>
    <xf numFmtId="165" fontId="5" fillId="0" borderId="31" xfId="0" applyNumberFormat="1" applyFont="1" applyFill="1" applyBorder="1" applyAlignment="1" applyProtection="1">
      <alignment horizontal="center" vertical="center"/>
    </xf>
    <xf numFmtId="166" fontId="20" fillId="0" borderId="42" xfId="0" applyNumberFormat="1" applyFont="1" applyFill="1" applyBorder="1" applyAlignment="1" applyProtection="1">
      <alignment horizontal="right" vertical="top" shrinkToFit="1"/>
    </xf>
    <xf numFmtId="166" fontId="20" fillId="0" borderId="43" xfId="0" applyNumberFormat="1" applyFont="1" applyFill="1" applyBorder="1" applyAlignment="1" applyProtection="1">
      <alignment horizontal="right" vertical="top" shrinkToFit="1"/>
    </xf>
    <xf numFmtId="165" fontId="5" fillId="0" borderId="35" xfId="0" applyNumberFormat="1" applyFont="1" applyFill="1" applyBorder="1" applyAlignment="1" applyProtection="1">
      <alignment horizontal="center" vertical="center"/>
    </xf>
    <xf numFmtId="166" fontId="20" fillId="0" borderId="44" xfId="0" applyNumberFormat="1" applyFont="1" applyFill="1" applyBorder="1" applyAlignment="1" applyProtection="1">
      <alignment horizontal="right" vertical="top" shrinkToFit="1"/>
    </xf>
    <xf numFmtId="166" fontId="20" fillId="0" borderId="45" xfId="0" applyNumberFormat="1" applyFont="1" applyFill="1" applyBorder="1" applyAlignment="1" applyProtection="1">
      <alignment horizontal="right" vertical="top" shrinkToFit="1"/>
    </xf>
    <xf numFmtId="166" fontId="20" fillId="0" borderId="46" xfId="0" applyNumberFormat="1" applyFont="1" applyFill="1" applyBorder="1" applyAlignment="1" applyProtection="1">
      <alignment horizontal="right" vertical="top" shrinkToFit="1"/>
    </xf>
    <xf numFmtId="166" fontId="20" fillId="0" borderId="47" xfId="0" applyNumberFormat="1" applyFont="1" applyFill="1" applyBorder="1" applyAlignment="1" applyProtection="1">
      <alignment horizontal="right" vertical="top" shrinkToFit="1"/>
    </xf>
    <xf numFmtId="166" fontId="20" fillId="0" borderId="48" xfId="0" applyNumberFormat="1" applyFont="1" applyFill="1" applyBorder="1" applyAlignment="1" applyProtection="1">
      <alignment horizontal="right" vertical="top" shrinkToFit="1"/>
    </xf>
    <xf numFmtId="166" fontId="20" fillId="0" borderId="49" xfId="0" applyNumberFormat="1" applyFont="1" applyFill="1" applyBorder="1" applyAlignment="1" applyProtection="1">
      <alignment horizontal="right" vertical="top" shrinkToFit="1"/>
    </xf>
    <xf numFmtId="165" fontId="21" fillId="0" borderId="0" xfId="0" applyNumberFormat="1" applyFont="1" applyFill="1" applyAlignment="1" applyProtection="1">
      <alignment horizontal="center" vertical="center"/>
    </xf>
    <xf numFmtId="0" fontId="21" fillId="0" borderId="0" xfId="0" applyFont="1" applyFill="1" applyAlignment="1" applyProtection="1">
      <alignment horizontal="left" vertical="top" wrapText="1"/>
    </xf>
    <xf numFmtId="3" fontId="2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23" fillId="0" borderId="0" xfId="0" applyFont="1" applyFill="1" applyAlignment="1" applyProtection="1">
      <alignment horizontal="right"/>
    </xf>
    <xf numFmtId="0" fontId="24" fillId="0" borderId="0" xfId="0" applyFont="1" applyFill="1" applyAlignment="1" applyProtection="1">
      <alignment horizontal="left" vertical="center" wrapText="1"/>
    </xf>
    <xf numFmtId="0" fontId="25" fillId="0" borderId="0" xfId="0" applyFont="1" applyFill="1" applyAlignment="1" applyProtection="1">
      <alignment horizontal="left"/>
    </xf>
    <xf numFmtId="0" fontId="26" fillId="0" borderId="0" xfId="0" applyFont="1" applyFill="1" applyAlignment="1" applyProtection="1">
      <alignment horizontal="right"/>
    </xf>
    <xf numFmtId="49" fontId="25" fillId="0" borderId="0" xfId="0" applyNumberFormat="1" applyFont="1" applyFill="1" applyAlignment="1" applyProtection="1">
      <alignment horizontal="left"/>
    </xf>
    <xf numFmtId="0" fontId="27" fillId="0" borderId="0" xfId="0" applyFont="1" applyFill="1" applyAlignment="1" applyProtection="1">
      <alignment horizontal="center" vertical="center"/>
    </xf>
    <xf numFmtId="0" fontId="28" fillId="0" borderId="2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49" fontId="18" fillId="0" borderId="51"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29" fillId="3" borderId="18" xfId="0" applyNumberFormat="1" applyFont="1" applyFill="1" applyBorder="1" applyAlignment="1" applyProtection="1">
      <alignment horizontal="center" vertical="center" wrapText="1"/>
    </xf>
    <xf numFmtId="1" fontId="29" fillId="3" borderId="22" xfId="0" applyNumberFormat="1" applyFont="1" applyFill="1" applyBorder="1" applyAlignment="1" applyProtection="1">
      <alignment horizontal="center" vertical="center" wrapText="1"/>
    </xf>
    <xf numFmtId="49" fontId="18" fillId="3" borderId="21" xfId="0" applyNumberFormat="1" applyFont="1" applyFill="1" applyBorder="1" applyAlignment="1" applyProtection="1">
      <alignment horizontal="center" vertical="center" wrapText="1"/>
    </xf>
    <xf numFmtId="1" fontId="29" fillId="3" borderId="22" xfId="0" applyNumberFormat="1" applyFont="1" applyFill="1" applyBorder="1" applyAlignment="1" applyProtection="1">
      <alignment horizontal="center" vertical="center"/>
    </xf>
    <xf numFmtId="1" fontId="29" fillId="3" borderId="52"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0" fillId="5" borderId="53" xfId="0" applyFont="1" applyFill="1" applyBorder="1" applyAlignment="1" applyProtection="1">
      <alignment horizontal="left" vertical="center" wrapText="1"/>
    </xf>
    <xf numFmtId="0" fontId="18" fillId="5" borderId="53" xfId="0" applyFont="1" applyFill="1" applyBorder="1" applyAlignment="1" applyProtection="1">
      <alignment horizontal="left" vertical="center" wrapText="1"/>
    </xf>
    <xf numFmtId="0" fontId="5" fillId="5" borderId="55" xfId="0" applyFont="1" applyFill="1" applyBorder="1" applyAlignment="1" applyProtection="1">
      <alignment horizontal="left" vertical="center"/>
    </xf>
    <xf numFmtId="0" fontId="5" fillId="5" borderId="41" xfId="0" applyFont="1" applyFill="1" applyBorder="1" applyAlignment="1" applyProtection="1">
      <alignment horizontal="left" vertical="center"/>
    </xf>
    <xf numFmtId="49" fontId="22" fillId="0" borderId="42" xfId="0" applyNumberFormat="1" applyFont="1" applyFill="1" applyBorder="1" applyAlignment="1" applyProtection="1">
      <alignment horizontal="left" vertical="top" wrapText="1"/>
    </xf>
    <xf numFmtId="49" fontId="22" fillId="0" borderId="29" xfId="0" applyNumberFormat="1" applyFont="1" applyFill="1" applyBorder="1" applyAlignment="1" applyProtection="1">
      <alignment horizontal="left" vertical="center" wrapText="1"/>
    </xf>
    <xf numFmtId="49" fontId="18" fillId="0" borderId="56" xfId="0" applyNumberFormat="1" applyFont="1" applyFill="1" applyBorder="1" applyAlignment="1" applyProtection="1">
      <alignment horizontal="left" vertical="top" wrapText="1"/>
    </xf>
    <xf numFmtId="4" fontId="20" fillId="0" borderId="29"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xf>
    <xf numFmtId="49" fontId="22" fillId="0" borderId="29" xfId="0" applyNumberFormat="1" applyFont="1" applyFill="1" applyBorder="1" applyAlignment="1" applyProtection="1">
      <alignment horizontal="left" vertical="center" shrinkToFit="1"/>
    </xf>
    <xf numFmtId="49" fontId="2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shrinkToFit="1"/>
    </xf>
    <xf numFmtId="49" fontId="22" fillId="0" borderId="46" xfId="0" applyNumberFormat="1" applyFont="1" applyFill="1" applyBorder="1" applyAlignment="1" applyProtection="1">
      <alignment horizontal="left" vertical="top" wrapText="1"/>
    </xf>
    <xf numFmtId="49" fontId="22" fillId="0" borderId="57" xfId="0" applyNumberFormat="1" applyFont="1" applyFill="1" applyBorder="1" applyAlignment="1" applyProtection="1">
      <alignment horizontal="left" vertical="center" wrapText="1"/>
    </xf>
    <xf numFmtId="49" fontId="18" fillId="0" borderId="58" xfId="0" applyNumberFormat="1" applyFont="1" applyFill="1" applyBorder="1" applyAlignment="1" applyProtection="1">
      <alignment horizontal="left" vertical="top" wrapText="1"/>
    </xf>
    <xf numFmtId="4" fontId="6" fillId="0" borderId="57"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5" fillId="5" borderId="55" xfId="0" applyNumberFormat="1" applyFont="1" applyFill="1" applyBorder="1" applyAlignment="1" applyProtection="1">
      <alignment horizontal="left" vertical="center"/>
    </xf>
    <xf numFmtId="0" fontId="31" fillId="0" borderId="0" xfId="0" applyFont="1" applyFill="1" applyProtection="1"/>
    <xf numFmtId="49" fontId="22" fillId="0" borderId="42" xfId="0" applyNumberFormat="1" applyFont="1" applyFill="1" applyBorder="1" applyAlignment="1" applyProtection="1">
      <alignment horizontal="left" vertical="top" shrinkToFit="1"/>
    </xf>
    <xf numFmtId="49" fontId="18" fillId="0" borderId="56" xfId="0" applyNumberFormat="1" applyFont="1" applyFill="1" applyBorder="1" applyAlignment="1" applyProtection="1">
      <alignment horizontal="left" vertical="top" shrinkToFit="1"/>
    </xf>
    <xf numFmtId="4" fontId="20" fillId="0" borderId="57"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18" fillId="5" borderId="20" xfId="0" applyNumberFormat="1" applyFont="1" applyFill="1" applyBorder="1" applyAlignment="1" applyProtection="1">
      <alignment horizontal="left" vertical="center"/>
    </xf>
    <xf numFmtId="49" fontId="5" fillId="5" borderId="2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8"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18"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22" fillId="0" borderId="40" xfId="0" applyNumberFormat="1" applyFont="1" applyFill="1" applyBorder="1" applyAlignment="1" applyProtection="1">
      <alignment horizontal="left" vertical="top" wrapText="1"/>
    </xf>
    <xf numFmtId="49" fontId="22" fillId="0" borderId="55" xfId="0" applyNumberFormat="1" applyFont="1" applyFill="1" applyBorder="1" applyAlignment="1" applyProtection="1">
      <alignment horizontal="left" vertical="center" wrapText="1"/>
    </xf>
    <xf numFmtId="49" fontId="18" fillId="0" borderId="54" xfId="0" applyNumberFormat="1" applyFont="1" applyFill="1" applyBorder="1" applyAlignment="1" applyProtection="1">
      <alignment horizontal="left" vertical="top" wrapText="1"/>
    </xf>
    <xf numFmtId="4" fontId="6" fillId="0" borderId="41"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xf>
    <xf numFmtId="4" fontId="6" fillId="0" borderId="47" xfId="0" applyNumberFormat="1" applyFont="1" applyFill="1" applyBorder="1" applyAlignment="1" applyProtection="1">
      <alignment horizontal="right" vertical="top" shrinkToFi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7" fillId="0" borderId="0" xfId="0" applyFont="1" applyFill="1" applyProtection="1"/>
    <xf numFmtId="0" fontId="27" fillId="0" borderId="0" xfId="0" applyFont="1" applyFill="1" applyAlignment="1" applyProtection="1">
      <alignment vertical="center"/>
    </xf>
    <xf numFmtId="0" fontId="28" fillId="0" borderId="18"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8" fillId="0" borderId="51" xfId="0" applyNumberFormat="1"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xf>
    <xf numFmtId="0" fontId="29" fillId="3" borderId="24" xfId="0" applyFont="1" applyFill="1" applyBorder="1" applyAlignment="1" applyProtection="1">
      <alignment horizontal="center" vertical="center" wrapText="1"/>
    </xf>
    <xf numFmtId="0" fontId="29" fillId="3" borderId="50" xfId="0" applyFont="1" applyFill="1" applyBorder="1" applyAlignment="1" applyProtection="1">
      <alignment horizontal="center" vertical="center" wrapText="1"/>
    </xf>
    <xf numFmtId="0" fontId="29" fillId="3" borderId="50" xfId="0" applyFont="1" applyFill="1" applyBorder="1" applyAlignment="1" applyProtection="1">
      <alignment horizontal="center" vertical="center"/>
    </xf>
    <xf numFmtId="0" fontId="29" fillId="3" borderId="59" xfId="0" applyFont="1" applyFill="1" applyBorder="1" applyAlignment="1" applyProtection="1">
      <alignment horizontal="center" vertical="center" wrapText="1"/>
    </xf>
    <xf numFmtId="0" fontId="22" fillId="0" borderId="0" xfId="0" applyFont="1" applyFill="1" applyAlignment="1" applyProtection="1">
      <alignment vertical="center"/>
    </xf>
    <xf numFmtId="49" fontId="27" fillId="0" borderId="48" xfId="0" applyNumberFormat="1" applyFont="1" applyFill="1" applyBorder="1" applyAlignment="1" applyProtection="1">
      <alignment horizontal="left" vertical="center" wrapText="1"/>
    </xf>
    <xf numFmtId="49" fontId="27" fillId="0" borderId="60" xfId="0" applyNumberFormat="1" applyFont="1" applyFill="1" applyBorder="1" applyAlignment="1" applyProtection="1">
      <alignment horizontal="left" vertical="center" wrapText="1"/>
    </xf>
    <xf numFmtId="49" fontId="23" fillId="0" borderId="60" xfId="0" applyNumberFormat="1" applyFont="1" applyFill="1" applyBorder="1" applyAlignment="1" applyProtection="1">
      <alignment horizontal="left" vertical="top" wrapText="1"/>
    </xf>
    <xf numFmtId="4" fontId="33" fillId="0" borderId="60" xfId="0" applyNumberFormat="1" applyFont="1" applyFill="1" applyBorder="1" applyAlignment="1" applyProtection="1">
      <alignment horizontal="right" vertical="center" shrinkToFit="1"/>
    </xf>
    <xf numFmtId="167" fontId="34" fillId="0" borderId="49" xfId="0" applyNumberFormat="1" applyFont="1" applyFill="1" applyBorder="1" applyAlignment="1" applyProtection="1">
      <alignment horizontal="right" vertical="center"/>
    </xf>
    <xf numFmtId="49" fontId="27" fillId="0" borderId="42"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top" wrapText="1"/>
    </xf>
    <xf numFmtId="4" fontId="33" fillId="0" borderId="29" xfId="0" applyNumberFormat="1" applyFont="1" applyFill="1" applyBorder="1" applyAlignment="1" applyProtection="1">
      <alignment horizontal="right" vertical="center" shrinkToFit="1"/>
    </xf>
    <xf numFmtId="167" fontId="34" fillId="0" borderId="43" xfId="0" applyNumberFormat="1" applyFont="1" applyFill="1" applyBorder="1" applyAlignment="1" applyProtection="1">
      <alignment horizontal="right" vertical="center"/>
    </xf>
    <xf numFmtId="4" fontId="34" fillId="0" borderId="29" xfId="0" applyNumberFormat="1" applyFont="1" applyFill="1" applyBorder="1" applyAlignment="1" applyProtection="1">
      <alignment horizontal="right" vertical="center" shrinkToFit="1"/>
    </xf>
    <xf numFmtId="49" fontId="27" fillId="0" borderId="42" xfId="0" applyNumberFormat="1" applyFont="1" applyFill="1" applyBorder="1" applyAlignment="1" applyProtection="1">
      <alignment horizontal="left" vertical="center" shrinkToFit="1"/>
    </xf>
    <xf numFmtId="49" fontId="27" fillId="0" borderId="46" xfId="0" applyNumberFormat="1" applyFont="1" applyFill="1" applyBorder="1" applyAlignment="1" applyProtection="1">
      <alignment horizontal="left" vertical="center" wrapText="1"/>
    </xf>
    <xf numFmtId="49" fontId="27" fillId="0" borderId="57" xfId="0" applyNumberFormat="1" applyFont="1" applyFill="1" applyBorder="1" applyAlignment="1" applyProtection="1">
      <alignment horizontal="left" vertical="center" wrapText="1"/>
    </xf>
    <xf numFmtId="4" fontId="34" fillId="0" borderId="57" xfId="0" applyNumberFormat="1" applyFont="1" applyFill="1" applyBorder="1" applyAlignment="1" applyProtection="1">
      <alignment horizontal="right" vertical="center" shrinkToFit="1"/>
    </xf>
    <xf numFmtId="167" fontId="34" fillId="0" borderId="47" xfId="0" applyNumberFormat="1" applyFont="1" applyFill="1" applyBorder="1" applyAlignment="1" applyProtection="1">
      <alignment horizontal="right" vertical="center"/>
    </xf>
    <xf numFmtId="49" fontId="27" fillId="5" borderId="55" xfId="0" applyNumberFormat="1" applyFont="1" applyFill="1" applyBorder="1" applyAlignment="1" applyProtection="1">
      <alignment horizontal="left" vertical="top"/>
    </xf>
    <xf numFmtId="4" fontId="34" fillId="5" borderId="55" xfId="0" applyNumberFormat="1" applyFont="1" applyFill="1" applyBorder="1" applyAlignment="1" applyProtection="1">
      <alignment horizontal="left" vertical="center"/>
    </xf>
    <xf numFmtId="4" fontId="34" fillId="5" borderId="55" xfId="0" applyNumberFormat="1" applyFont="1" applyFill="1" applyBorder="1" applyAlignment="1" applyProtection="1">
      <alignment vertical="center"/>
    </xf>
    <xf numFmtId="0" fontId="34" fillId="5" borderId="41" xfId="0" applyFont="1" applyFill="1" applyBorder="1" applyAlignment="1" applyProtection="1">
      <alignment vertical="center"/>
    </xf>
    <xf numFmtId="49" fontId="27" fillId="0" borderId="57" xfId="0" applyNumberFormat="1" applyFont="1" applyFill="1" applyBorder="1" applyAlignment="1" applyProtection="1">
      <alignment horizontal="left" vertical="center" shrinkToFit="1"/>
    </xf>
    <xf numFmtId="49" fontId="23" fillId="0" borderId="57" xfId="0" applyNumberFormat="1" applyFont="1" applyFill="1" applyBorder="1" applyAlignment="1" applyProtection="1">
      <alignment horizontal="left" vertical="top" wrapText="1"/>
    </xf>
    <xf numFmtId="0" fontId="27" fillId="0" borderId="0" xfId="0" applyFont="1" applyFill="1" applyAlignment="1" applyProtection="1">
      <alignment horizontal="left" vertical="center"/>
    </xf>
    <xf numFmtId="0" fontId="27" fillId="0" borderId="0" xfId="0" applyFont="1" applyFill="1" applyAlignment="1" applyProtection="1">
      <alignment horizontal="left" vertical="center" wrapText="1"/>
    </xf>
    <xf numFmtId="49" fontId="27" fillId="0" borderId="0" xfId="0" applyNumberFormat="1" applyFont="1" applyFill="1" applyAlignment="1" applyProtection="1">
      <alignment horizontal="left" vertical="center"/>
    </xf>
    <xf numFmtId="49" fontId="34" fillId="0" borderId="0" xfId="0" applyNumberFormat="1" applyFont="1" applyFill="1" applyAlignment="1" applyProtection="1">
      <alignment vertical="center"/>
    </xf>
    <xf numFmtId="0" fontId="34" fillId="0" borderId="0" xfId="0" applyFont="1" applyFill="1" applyAlignment="1" applyProtection="1">
      <alignment vertical="center"/>
    </xf>
    <xf numFmtId="49" fontId="27"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6" fillId="0" borderId="0" xfId="0" applyFont="1" applyFill="1" applyProtection="1"/>
    <xf numFmtId="0" fontId="22" fillId="0" borderId="0" xfId="0" applyFont="1" applyFill="1" applyProtection="1"/>
    <xf numFmtId="49" fontId="27" fillId="0" borderId="40" xfId="0" applyNumberFormat="1" applyFont="1" applyFill="1" applyBorder="1" applyAlignment="1" applyProtection="1">
      <alignment horizontal="left" vertical="center" wrapText="1"/>
    </xf>
    <xf numFmtId="49" fontId="18" fillId="0" borderId="55" xfId="0" applyNumberFormat="1" applyFont="1" applyFill="1" applyBorder="1" applyAlignment="1" applyProtection="1">
      <alignment horizontal="left" wrapText="1"/>
    </xf>
    <xf numFmtId="4" fontId="20" fillId="0" borderId="55"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9" fontId="18" fillId="0" borderId="29" xfId="0" applyNumberFormat="1" applyFont="1" applyFill="1" applyBorder="1" applyAlignment="1" applyProtection="1">
      <alignment horizontal="left" wrapText="1"/>
    </xf>
    <xf numFmtId="4" fontId="20"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7" fillId="0" borderId="46" xfId="0" applyFont="1" applyFill="1" applyBorder="1" applyAlignment="1" applyProtection="1">
      <alignment horizontal="left" vertical="center" wrapText="1"/>
    </xf>
    <xf numFmtId="49" fontId="28" fillId="0" borderId="57" xfId="0" applyNumberFormat="1" applyFont="1" applyFill="1" applyBorder="1" applyAlignment="1" applyProtection="1">
      <alignment horizontal="left" vertical="center" wrapText="1"/>
    </xf>
    <xf numFmtId="49" fontId="18" fillId="0" borderId="57" xfId="0" applyNumberFormat="1" applyFont="1" applyFill="1" applyBorder="1" applyAlignment="1" applyProtection="1">
      <alignment horizontal="left" wrapText="1"/>
    </xf>
    <xf numFmtId="4" fontId="20" fillId="0" borderId="57" xfId="0" applyNumberFormat="1" applyFont="1" applyFill="1" applyBorder="1" applyAlignment="1" applyProtection="1">
      <alignment horizontal="right" vertical="center" shrinkToFit="1"/>
    </xf>
    <xf numFmtId="167" fontId="6" fillId="0" borderId="47" xfId="0" applyNumberFormat="1" applyFont="1" applyFill="1" applyBorder="1" applyAlignment="1" applyProtection="1">
      <alignment horizontal="right" vertical="center"/>
    </xf>
    <xf numFmtId="49" fontId="36" fillId="0" borderId="0" xfId="0" applyNumberFormat="1" applyFont="1" applyFill="1" applyAlignment="1" applyProtection="1">
      <alignment horizontal="left"/>
    </xf>
    <xf numFmtId="0" fontId="27" fillId="0" borderId="0" xfId="0" applyFont="1" applyFill="1" applyAlignment="1" applyProtection="1">
      <alignment horizontal="left"/>
    </xf>
    <xf numFmtId="0" fontId="27" fillId="0" borderId="0" xfId="0" applyFont="1" applyFill="1" applyAlignment="1" applyProtection="1">
      <alignment horizontal="left" wrapText="1"/>
    </xf>
    <xf numFmtId="0" fontId="34" fillId="0" borderId="0" xfId="0" applyFont="1" applyFill="1" applyProtection="1"/>
    <xf numFmtId="0" fontId="16"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40" xfId="0" applyFont="1" applyFill="1" applyBorder="1" applyAlignment="1" applyProtection="1">
      <alignment horizontal="left" vertical="center" wrapText="1"/>
    </xf>
    <xf numFmtId="0" fontId="27" fillId="0" borderId="55" xfId="0"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top" wrapText="1"/>
    </xf>
    <xf numFmtId="4" fontId="20" fillId="0" borderId="41" xfId="0" applyNumberFormat="1" applyFont="1" applyFill="1" applyBorder="1" applyAlignment="1" applyProtection="1">
      <alignment horizontal="right" vertical="center" shrinkToFit="1"/>
    </xf>
    <xf numFmtId="0" fontId="27" fillId="0" borderId="42" xfId="0" applyFont="1" applyFill="1" applyBorder="1" applyAlignment="1" applyProtection="1">
      <alignment horizontal="left" vertical="center" wrapText="1"/>
    </xf>
    <xf numFmtId="0" fontId="27" fillId="0" borderId="29" xfId="0" applyFont="1" applyFill="1" applyBorder="1" applyAlignment="1" applyProtection="1">
      <alignment horizontal="left" vertical="center" wrapText="1"/>
    </xf>
    <xf numFmtId="4" fontId="20" fillId="0" borderId="43" xfId="0" applyNumberFormat="1" applyFont="1" applyFill="1" applyBorder="1" applyAlignment="1" applyProtection="1">
      <alignment horizontal="right" vertical="center" shrinkToFit="1"/>
    </xf>
    <xf numFmtId="4" fontId="6" fillId="0" borderId="43" xfId="0" applyNumberFormat="1" applyFont="1" applyFill="1" applyBorder="1" applyAlignment="1" applyProtection="1">
      <alignment horizontal="right" vertical="center" shrinkToFit="1"/>
    </xf>
    <xf numFmtId="0" fontId="27" fillId="0" borderId="57" xfId="0" applyFont="1" applyFill="1" applyBorder="1" applyAlignment="1" applyProtection="1">
      <alignment horizontal="left" vertical="center" wrapText="1"/>
    </xf>
    <xf numFmtId="4" fontId="6" fillId="0" borderId="5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5" fillId="0" borderId="0" xfId="0" applyNumberFormat="1" applyFont="1" applyFill="1" applyAlignment="1" applyProtection="1">
      <alignment horizontal="left" vertical="center"/>
    </xf>
    <xf numFmtId="49" fontId="36" fillId="0" borderId="0" xfId="0" applyNumberFormat="1" applyFont="1" applyFill="1" applyAlignment="1" applyProtection="1">
      <alignment horizontal="lef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29" fillId="3" borderId="59" xfId="0" applyFont="1" applyFill="1" applyBorder="1" applyAlignment="1" applyProtection="1">
      <alignment horizontal="center" vertical="center"/>
    </xf>
    <xf numFmtId="0" fontId="22" fillId="4" borderId="0" xfId="0" applyFont="1" applyFill="1" applyAlignment="1" applyProtection="1">
      <alignment horizontal="center" vertical="center"/>
    </xf>
    <xf numFmtId="0" fontId="27" fillId="4" borderId="0" xfId="0" applyFont="1" applyFill="1" applyAlignment="1" applyProtection="1">
      <alignment horizontal="center" vertical="center"/>
    </xf>
    <xf numFmtId="49" fontId="28" fillId="0" borderId="40" xfId="0" applyNumberFormat="1" applyFont="1" applyFill="1" applyBorder="1" applyAlignment="1" applyProtection="1">
      <alignment horizontal="left" vertical="center" wrapText="1"/>
    </xf>
    <xf numFmtId="49" fontId="28" fillId="0" borderId="55" xfId="0" applyNumberFormat="1" applyFont="1" applyFill="1" applyBorder="1" applyAlignment="1" applyProtection="1">
      <alignment horizontal="left" vertical="center" wrapText="1"/>
    </xf>
    <xf numFmtId="49" fontId="18" fillId="0" borderId="55"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center" shrinkToFit="1"/>
    </xf>
    <xf numFmtId="49" fontId="28" fillId="0" borderId="42"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18" fillId="0" borderId="29" xfId="0" applyNumberFormat="1" applyFont="1" applyFill="1" applyBorder="1" applyAlignment="1" applyProtection="1">
      <alignment horizontal="left" vertical="center" wrapText="1"/>
    </xf>
    <xf numFmtId="4" fontId="20" fillId="0" borderId="43" xfId="0" applyNumberFormat="1" applyFont="1" applyFill="1" applyBorder="1" applyAlignment="1" applyProtection="1">
      <alignment vertical="center" wrapText="1"/>
    </xf>
    <xf numFmtId="49" fontId="22" fillId="0" borderId="42"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shrinkToFit="1"/>
    </xf>
    <xf numFmtId="49" fontId="22" fillId="0" borderId="46" xfId="0" applyNumberFormat="1" applyFont="1" applyFill="1" applyBorder="1" applyAlignment="1" applyProtection="1">
      <alignment horizontal="left" vertical="center" wrapText="1"/>
    </xf>
    <xf numFmtId="49" fontId="18" fillId="0" borderId="57"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49" fontId="36" fillId="0" borderId="0" xfId="0" applyNumberFormat="1" applyFont="1" applyFill="1" applyAlignment="1" applyProtection="1">
      <alignment horizontal="left" vertical="center" wrapText="1"/>
    </xf>
    <xf numFmtId="49" fontId="15"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1" fontId="5" fillId="0" borderId="12" xfId="0" applyNumberFormat="1"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49" fontId="5" fillId="4" borderId="12" xfId="0" applyNumberFormat="1" applyFont="1" applyFill="1" applyBorder="1" applyAlignment="1" applyProtection="1">
      <alignment horizontal="center" vertical="center" wrapText="1"/>
    </xf>
    <xf numFmtId="0" fontId="37" fillId="0" borderId="0" xfId="0" applyFont="1" applyFill="1" applyAlignment="1" applyProtection="1">
      <alignment horizontal="center" vertical="center"/>
    </xf>
    <xf numFmtId="0" fontId="6" fillId="0" borderId="12" xfId="0" applyFont="1" applyFill="1" applyBorder="1" applyAlignment="1" applyProtection="1">
      <alignment vertical="center"/>
    </xf>
    <xf numFmtId="0" fontId="6" fillId="4" borderId="12" xfId="0" applyFont="1" applyFill="1" applyBorder="1" applyAlignment="1" applyProtection="1">
      <alignment vertical="center"/>
    </xf>
    <xf numFmtId="1" fontId="6" fillId="4" borderId="12" xfId="0" applyNumberFormat="1" applyFont="1" applyFill="1" applyBorder="1" applyAlignment="1" applyProtection="1">
      <alignment vertical="center"/>
    </xf>
    <xf numFmtId="49" fontId="6" fillId="4" borderId="12" xfId="0" applyNumberFormat="1" applyFont="1" applyFill="1" applyBorder="1" applyAlignment="1" applyProtection="1">
      <alignment vertical="center"/>
    </xf>
    <xf numFmtId="164" fontId="6" fillId="4" borderId="12" xfId="0" applyNumberFormat="1" applyFont="1" applyFill="1" applyBorder="1" applyAlignment="1" applyProtection="1">
      <alignment vertical="center"/>
    </xf>
    <xf numFmtId="0" fontId="6" fillId="0" borderId="12" xfId="0" applyFont="1" applyFill="1" applyBorder="1" applyAlignment="1" applyProtection="1">
      <alignment vertical="center" wrapText="1"/>
    </xf>
    <xf numFmtId="1" fontId="38" fillId="0" borderId="64" xfId="0" applyNumberFormat="1" applyFont="1" applyFill="1" applyBorder="1" applyAlignment="1" applyProtection="1">
      <alignment horizontal="center" vertical="center"/>
    </xf>
    <xf numFmtId="0" fontId="39" fillId="0" borderId="65" xfId="0" applyFont="1" applyFill="1" applyBorder="1" applyAlignment="1" applyProtection="1">
      <alignment horizontal="center" vertical="center" wrapText="1"/>
    </xf>
    <xf numFmtId="0" fontId="4" fillId="0" borderId="66" xfId="0" applyFont="1" applyFill="1" applyBorder="1" applyAlignment="1" applyProtection="1">
      <alignment vertical="center" wrapText="1"/>
    </xf>
    <xf numFmtId="0" fontId="6" fillId="0" borderId="67" xfId="0" applyFont="1" applyFill="1" applyBorder="1" applyAlignment="1" applyProtection="1">
      <alignment vertical="center"/>
    </xf>
    <xf numFmtId="0" fontId="6" fillId="0" borderId="0" xfId="0" applyFont="1" applyFill="1" applyAlignment="1" applyProtection="1">
      <alignment vertical="center" wrapText="1"/>
    </xf>
    <xf numFmtId="0" fontId="6" fillId="0" borderId="66"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71" xfId="0" applyFont="1" applyFill="1" applyBorder="1" applyAlignment="1" applyProtection="1">
      <alignment vertical="center"/>
    </xf>
    <xf numFmtId="0" fontId="6" fillId="0" borderId="10" xfId="0" applyFont="1" applyFill="1" applyBorder="1" applyAlignment="1" applyProtection="1">
      <alignment vertical="center"/>
    </xf>
    <xf numFmtId="49" fontId="6" fillId="0" borderId="66" xfId="0" applyNumberFormat="1" applyFont="1" applyFill="1" applyBorder="1" applyAlignment="1" applyProtection="1">
      <alignment horizontal="left" vertical="center" wrapText="1"/>
    </xf>
    <xf numFmtId="49" fontId="34" fillId="0" borderId="66" xfId="0" applyNumberFormat="1" applyFont="1" applyFill="1" applyBorder="1" applyAlignment="1" applyProtection="1">
      <alignment horizontal="left" vertical="center" wrapText="1"/>
    </xf>
    <xf numFmtId="0" fontId="6" fillId="0" borderId="66"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4" fillId="0" borderId="66"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8" xfId="0" applyNumberFormat="1" applyFont="1" applyFill="1" applyBorder="1" applyAlignment="1" applyProtection="1">
      <alignment horizontal="center" vertical="center"/>
    </xf>
    <xf numFmtId="0" fontId="34" fillId="0" borderId="66" xfId="0" applyFont="1" applyFill="1" applyBorder="1" applyAlignment="1" applyProtection="1">
      <alignment vertical="center" wrapText="1"/>
    </xf>
    <xf numFmtId="1" fontId="38" fillId="0" borderId="72" xfId="0" applyNumberFormat="1" applyFont="1" applyFill="1" applyBorder="1" applyAlignment="1" applyProtection="1">
      <alignment horizontal="center" vertical="center"/>
    </xf>
    <xf numFmtId="0" fontId="40" fillId="0" borderId="73" xfId="0" applyFont="1" applyFill="1" applyBorder="1" applyAlignment="1" applyProtection="1">
      <alignment horizontal="center" vertical="center" wrapText="1"/>
    </xf>
    <xf numFmtId="0" fontId="6" fillId="0" borderId="74"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2"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41" fillId="0" borderId="0" xfId="0" applyFont="1" applyFill="1" applyAlignment="1" applyProtection="1">
      <alignment vertical="center"/>
    </xf>
  </cellXfs>
  <cellStyles count="2">
    <cellStyle name="Normalno" xfId="0" builtinId="0"/>
    <cellStyle name="Normalno 2" xfId="1"/>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B3" sqref="B3 B3"/>
      <selection pane="bottomLeft"/>
    </sheetView>
  </sheetViews>
  <sheetFormatPr defaultColWidth="13.28515625" defaultRowHeight="15" customHeight="1" x14ac:dyDescent="0.2"/>
  <cols>
    <col min="1" max="1" width="5.140625" style="53" customWidth="1"/>
    <col min="2" max="2" width="8.42578125" style="53" customWidth="1"/>
    <col min="3" max="12" width="17.5703125" style="53" customWidth="1"/>
    <col min="13" max="26" width="8" style="53" customWidth="1"/>
  </cols>
  <sheetData>
    <row r="1" spans="1:26" ht="12.75" customHeight="1" x14ac:dyDescent="0.2">
      <c r="A1" s="54" t="s">
        <v>0</v>
      </c>
      <c r="B1" s="54" t="s">
        <v>1</v>
      </c>
      <c r="C1" s="54" t="s">
        <v>2</v>
      </c>
      <c r="D1" s="54" t="s">
        <v>3</v>
      </c>
      <c r="E1" s="54" t="s">
        <v>4</v>
      </c>
      <c r="F1" s="54" t="s">
        <v>5</v>
      </c>
      <c r="G1" s="56" t="s">
        <v>6</v>
      </c>
      <c r="H1" s="56" t="s">
        <v>7</v>
      </c>
      <c r="I1" s="56" t="s">
        <v>8</v>
      </c>
      <c r="J1" s="58" t="s">
        <v>9</v>
      </c>
      <c r="K1" s="59" t="s">
        <v>10</v>
      </c>
      <c r="L1" s="59" t="s">
        <v>11</v>
      </c>
      <c r="M1" s="59"/>
      <c r="N1" s="59"/>
      <c r="O1" s="59"/>
      <c r="P1" s="59"/>
      <c r="Q1" s="59"/>
      <c r="R1" s="59"/>
      <c r="S1" s="59"/>
      <c r="T1" s="59"/>
      <c r="U1" s="59"/>
      <c r="V1" s="59"/>
      <c r="W1" s="59"/>
      <c r="X1" s="59"/>
      <c r="Y1" s="59"/>
      <c r="Z1" s="59"/>
    </row>
    <row r="2" spans="1:26" ht="12.75" customHeight="1" x14ac:dyDescent="0.2">
      <c r="A2" s="60">
        <v>151</v>
      </c>
      <c r="B2" s="61">
        <v>1</v>
      </c>
      <c r="C2" s="61">
        <f>'PR-RAS'!D6</f>
        <v>886650.8</v>
      </c>
      <c r="D2" s="61">
        <f>'PR-RAS'!E6</f>
        <v>1128703.46</v>
      </c>
      <c r="E2" s="61">
        <v>0</v>
      </c>
      <c r="F2" s="61">
        <v>0</v>
      </c>
      <c r="G2" s="62">
        <f t="shared" ref="G2:G65" si="0">(B2/1000)*(C2*1+D2*2)</f>
        <v>3144.0577199999998</v>
      </c>
      <c r="H2" s="62">
        <f t="shared" ref="H2:H65" si="1">ABS(C2-ROUND(C2,0))+ABS(D2-ROUND(D2,0))</f>
        <v>0.65999999991618097</v>
      </c>
      <c r="I2" s="63">
        <v>0</v>
      </c>
      <c r="J2" s="58"/>
      <c r="K2" s="59"/>
      <c r="L2" s="59"/>
      <c r="M2" s="59"/>
      <c r="N2" s="59"/>
      <c r="O2" s="59"/>
      <c r="P2" s="59"/>
      <c r="Q2" s="59"/>
      <c r="R2" s="59"/>
      <c r="S2" s="59"/>
      <c r="T2" s="59"/>
      <c r="U2" s="59"/>
      <c r="V2" s="59"/>
      <c r="W2" s="59"/>
      <c r="X2" s="59"/>
      <c r="Y2" s="59"/>
      <c r="Z2" s="59"/>
    </row>
    <row r="3" spans="1:26" ht="12.75" customHeight="1" x14ac:dyDescent="0.2">
      <c r="A3" s="55">
        <v>151</v>
      </c>
      <c r="B3" s="54">
        <v>2</v>
      </c>
      <c r="C3" s="54">
        <f>'PR-RAS'!D7</f>
        <v>0</v>
      </c>
      <c r="D3" s="54">
        <f>'PR-RAS'!E7</f>
        <v>0</v>
      </c>
      <c r="E3" s="54">
        <v>0</v>
      </c>
      <c r="F3" s="54">
        <v>0</v>
      </c>
      <c r="G3" s="56">
        <f t="shared" si="0"/>
        <v>0</v>
      </c>
      <c r="H3" s="56">
        <f t="shared" si="1"/>
        <v>0</v>
      </c>
      <c r="I3" s="57">
        <v>0</v>
      </c>
      <c r="J3" s="58"/>
      <c r="K3" s="59"/>
      <c r="L3" s="59"/>
      <c r="M3" s="59"/>
      <c r="N3" s="59"/>
      <c r="O3" s="59"/>
      <c r="P3" s="59"/>
      <c r="Q3" s="59"/>
      <c r="R3" s="59"/>
      <c r="S3" s="59"/>
      <c r="T3" s="59"/>
      <c r="U3" s="59"/>
      <c r="V3" s="59"/>
      <c r="W3" s="59"/>
      <c r="X3" s="59"/>
      <c r="Y3" s="59"/>
      <c r="Z3" s="59"/>
    </row>
    <row r="4" spans="1:26" ht="12.75" customHeight="1" x14ac:dyDescent="0.2">
      <c r="A4" s="55">
        <v>151</v>
      </c>
      <c r="B4" s="54">
        <v>3</v>
      </c>
      <c r="C4" s="54">
        <f>'PR-RAS'!D8</f>
        <v>0</v>
      </c>
      <c r="D4" s="54">
        <f>'PR-RAS'!E8</f>
        <v>0</v>
      </c>
      <c r="E4" s="54">
        <v>0</v>
      </c>
      <c r="F4" s="54">
        <v>0</v>
      </c>
      <c r="G4" s="56">
        <f t="shared" si="0"/>
        <v>0</v>
      </c>
      <c r="H4" s="56">
        <f t="shared" si="1"/>
        <v>0</v>
      </c>
      <c r="I4" s="57">
        <v>0</v>
      </c>
      <c r="J4" s="58"/>
      <c r="K4" s="59"/>
      <c r="L4" s="59"/>
      <c r="M4" s="59"/>
      <c r="N4" s="59"/>
      <c r="O4" s="59"/>
      <c r="P4" s="59"/>
      <c r="Q4" s="59"/>
      <c r="R4" s="59"/>
      <c r="S4" s="59"/>
      <c r="T4" s="59"/>
      <c r="U4" s="59"/>
      <c r="V4" s="59"/>
      <c r="W4" s="59"/>
      <c r="X4" s="59"/>
      <c r="Y4" s="59"/>
      <c r="Z4" s="59"/>
    </row>
    <row r="5" spans="1:26" ht="12.75" customHeight="1" x14ac:dyDescent="0.2">
      <c r="A5" s="55">
        <v>151</v>
      </c>
      <c r="B5" s="54">
        <v>4</v>
      </c>
      <c r="C5" s="54">
        <f>'PR-RAS'!D9</f>
        <v>0</v>
      </c>
      <c r="D5" s="54">
        <f>'PR-RAS'!E9</f>
        <v>0</v>
      </c>
      <c r="E5" s="54">
        <v>0</v>
      </c>
      <c r="F5" s="54">
        <v>0</v>
      </c>
      <c r="G5" s="56">
        <f t="shared" si="0"/>
        <v>0</v>
      </c>
      <c r="H5" s="56">
        <f t="shared" si="1"/>
        <v>0</v>
      </c>
      <c r="I5" s="57">
        <v>0</v>
      </c>
      <c r="J5" s="58"/>
      <c r="K5" s="59"/>
      <c r="L5" s="59"/>
      <c r="M5" s="59"/>
      <c r="N5" s="59"/>
      <c r="O5" s="59"/>
      <c r="P5" s="59"/>
      <c r="Q5" s="59"/>
      <c r="R5" s="59"/>
      <c r="S5" s="59"/>
      <c r="T5" s="59"/>
      <c r="U5" s="59"/>
      <c r="V5" s="59"/>
      <c r="W5" s="59"/>
      <c r="X5" s="59"/>
      <c r="Y5" s="59"/>
      <c r="Z5" s="59"/>
    </row>
    <row r="6" spans="1:26" ht="12.75" customHeight="1" x14ac:dyDescent="0.2">
      <c r="A6" s="55">
        <v>151</v>
      </c>
      <c r="B6" s="54">
        <v>5</v>
      </c>
      <c r="C6" s="54">
        <f>'PR-RAS'!D10</f>
        <v>0</v>
      </c>
      <c r="D6" s="54">
        <f>'PR-RAS'!E10</f>
        <v>0</v>
      </c>
      <c r="E6" s="54">
        <v>0</v>
      </c>
      <c r="F6" s="54">
        <v>0</v>
      </c>
      <c r="G6" s="56">
        <f t="shared" si="0"/>
        <v>0</v>
      </c>
      <c r="H6" s="56">
        <f t="shared" si="1"/>
        <v>0</v>
      </c>
      <c r="I6" s="57">
        <v>0</v>
      </c>
      <c r="J6" s="58"/>
      <c r="K6" s="59"/>
      <c r="L6" s="59"/>
      <c r="M6" s="59"/>
      <c r="N6" s="59"/>
      <c r="O6" s="59"/>
      <c r="P6" s="59"/>
      <c r="Q6" s="59"/>
      <c r="R6" s="59"/>
      <c r="S6" s="59"/>
      <c r="T6" s="59"/>
      <c r="U6" s="59"/>
      <c r="V6" s="59"/>
      <c r="W6" s="59"/>
      <c r="X6" s="59"/>
      <c r="Y6" s="59"/>
      <c r="Z6" s="59"/>
    </row>
    <row r="7" spans="1:26" ht="12.75" customHeight="1" x14ac:dyDescent="0.2">
      <c r="A7" s="55">
        <v>151</v>
      </c>
      <c r="B7" s="54">
        <v>6</v>
      </c>
      <c r="C7" s="54">
        <f>'PR-RAS'!D11</f>
        <v>0</v>
      </c>
      <c r="D7" s="54">
        <f>'PR-RAS'!E11</f>
        <v>0</v>
      </c>
      <c r="E7" s="54">
        <v>0</v>
      </c>
      <c r="F7" s="54">
        <v>0</v>
      </c>
      <c r="G7" s="56">
        <f t="shared" si="0"/>
        <v>0</v>
      </c>
      <c r="H7" s="56">
        <f t="shared" si="1"/>
        <v>0</v>
      </c>
      <c r="I7" s="57">
        <v>0</v>
      </c>
      <c r="J7" s="58"/>
      <c r="K7" s="59"/>
      <c r="L7" s="59"/>
      <c r="M7" s="59"/>
      <c r="N7" s="59"/>
      <c r="O7" s="59"/>
      <c r="P7" s="59"/>
      <c r="Q7" s="59"/>
      <c r="R7" s="59"/>
      <c r="S7" s="59"/>
      <c r="T7" s="59"/>
      <c r="U7" s="59"/>
      <c r="V7" s="59"/>
      <c r="W7" s="59"/>
      <c r="X7" s="59"/>
      <c r="Y7" s="59"/>
      <c r="Z7" s="59"/>
    </row>
    <row r="8" spans="1:26" ht="12.75" customHeight="1" x14ac:dyDescent="0.2">
      <c r="A8" s="55">
        <v>151</v>
      </c>
      <c r="B8" s="54">
        <v>7</v>
      </c>
      <c r="C8" s="54">
        <f>'PR-RAS'!D12</f>
        <v>0</v>
      </c>
      <c r="D8" s="54">
        <f>'PR-RAS'!E12</f>
        <v>0</v>
      </c>
      <c r="E8" s="54">
        <v>0</v>
      </c>
      <c r="F8" s="54">
        <v>0</v>
      </c>
      <c r="G8" s="56">
        <f t="shared" si="0"/>
        <v>0</v>
      </c>
      <c r="H8" s="56">
        <f t="shared" si="1"/>
        <v>0</v>
      </c>
      <c r="I8" s="57">
        <v>0</v>
      </c>
      <c r="J8" s="58"/>
      <c r="K8" s="59"/>
      <c r="L8" s="59"/>
      <c r="M8" s="59"/>
      <c r="N8" s="59"/>
      <c r="O8" s="59"/>
      <c r="P8" s="59"/>
      <c r="Q8" s="59"/>
      <c r="R8" s="59"/>
      <c r="S8" s="59"/>
      <c r="T8" s="59"/>
      <c r="U8" s="59"/>
      <c r="V8" s="59"/>
      <c r="W8" s="59"/>
      <c r="X8" s="59"/>
      <c r="Y8" s="59"/>
      <c r="Z8" s="59"/>
    </row>
    <row r="9" spans="1:26" ht="12.75" customHeight="1" x14ac:dyDescent="0.2">
      <c r="A9" s="55">
        <v>151</v>
      </c>
      <c r="B9" s="54">
        <v>8</v>
      </c>
      <c r="C9" s="54">
        <f>'PR-RAS'!D13</f>
        <v>0</v>
      </c>
      <c r="D9" s="54">
        <f>'PR-RAS'!E13</f>
        <v>0</v>
      </c>
      <c r="E9" s="54">
        <v>0</v>
      </c>
      <c r="F9" s="54">
        <v>0</v>
      </c>
      <c r="G9" s="56">
        <f t="shared" si="0"/>
        <v>0</v>
      </c>
      <c r="H9" s="56">
        <f t="shared" si="1"/>
        <v>0</v>
      </c>
      <c r="I9" s="57">
        <v>0</v>
      </c>
      <c r="J9" s="58"/>
      <c r="K9" s="59"/>
      <c r="L9" s="59"/>
      <c r="M9" s="59"/>
      <c r="N9" s="59"/>
      <c r="O9" s="59"/>
      <c r="P9" s="59"/>
      <c r="Q9" s="59"/>
      <c r="R9" s="59"/>
      <c r="S9" s="59"/>
      <c r="T9" s="59"/>
      <c r="U9" s="59"/>
      <c r="V9" s="59"/>
      <c r="W9" s="59"/>
      <c r="X9" s="59"/>
      <c r="Y9" s="59"/>
      <c r="Z9" s="59"/>
    </row>
    <row r="10" spans="1:26" ht="12.75" customHeight="1" x14ac:dyDescent="0.2">
      <c r="A10" s="55">
        <v>151</v>
      </c>
      <c r="B10" s="54">
        <v>9</v>
      </c>
      <c r="C10" s="54">
        <f>'PR-RAS'!D14</f>
        <v>0</v>
      </c>
      <c r="D10" s="54">
        <f>'PR-RAS'!E14</f>
        <v>0</v>
      </c>
      <c r="E10" s="54">
        <v>0</v>
      </c>
      <c r="F10" s="54">
        <v>0</v>
      </c>
      <c r="G10" s="56">
        <f t="shared" si="0"/>
        <v>0</v>
      </c>
      <c r="H10" s="56">
        <f t="shared" si="1"/>
        <v>0</v>
      </c>
      <c r="I10" s="57">
        <v>0</v>
      </c>
      <c r="J10" s="58"/>
      <c r="K10" s="59"/>
      <c r="L10" s="59"/>
      <c r="M10" s="59"/>
      <c r="N10" s="59"/>
      <c r="O10" s="59"/>
      <c r="P10" s="59"/>
      <c r="Q10" s="59"/>
      <c r="R10" s="59"/>
      <c r="S10" s="59"/>
      <c r="T10" s="59"/>
      <c r="U10" s="59"/>
      <c r="V10" s="59"/>
      <c r="W10" s="59"/>
      <c r="X10" s="59"/>
      <c r="Y10" s="59"/>
      <c r="Z10" s="59"/>
    </row>
    <row r="11" spans="1:26" ht="12.75" customHeight="1" x14ac:dyDescent="0.2">
      <c r="A11" s="55">
        <v>151</v>
      </c>
      <c r="B11" s="54">
        <v>10</v>
      </c>
      <c r="C11" s="54">
        <f>'PR-RAS'!D15</f>
        <v>0</v>
      </c>
      <c r="D11" s="54">
        <f>'PR-RAS'!E15</f>
        <v>0</v>
      </c>
      <c r="E11" s="54">
        <v>0</v>
      </c>
      <c r="F11" s="54">
        <v>0</v>
      </c>
      <c r="G11" s="56">
        <f t="shared" si="0"/>
        <v>0</v>
      </c>
      <c r="H11" s="56">
        <f t="shared" si="1"/>
        <v>0</v>
      </c>
      <c r="I11" s="57">
        <v>0</v>
      </c>
      <c r="J11" s="58"/>
      <c r="K11" s="59"/>
      <c r="L11" s="59"/>
      <c r="M11" s="59"/>
      <c r="N11" s="59"/>
      <c r="O11" s="59"/>
      <c r="P11" s="59"/>
      <c r="Q11" s="59"/>
      <c r="R11" s="59"/>
      <c r="S11" s="59"/>
      <c r="T11" s="59"/>
      <c r="U11" s="59"/>
      <c r="V11" s="59"/>
      <c r="W11" s="59"/>
      <c r="X11" s="59"/>
      <c r="Y11" s="59"/>
      <c r="Z11" s="59"/>
    </row>
    <row r="12" spans="1:26" ht="12.75" customHeight="1" x14ac:dyDescent="0.2">
      <c r="A12" s="55">
        <v>151</v>
      </c>
      <c r="B12" s="54">
        <v>11</v>
      </c>
      <c r="C12" s="54">
        <f>'PR-RAS'!D16</f>
        <v>0</v>
      </c>
      <c r="D12" s="54">
        <f>'PR-RAS'!E16</f>
        <v>0</v>
      </c>
      <c r="E12" s="54">
        <v>0</v>
      </c>
      <c r="F12" s="54">
        <v>0</v>
      </c>
      <c r="G12" s="56">
        <f t="shared" si="0"/>
        <v>0</v>
      </c>
      <c r="H12" s="56">
        <f t="shared" si="1"/>
        <v>0</v>
      </c>
      <c r="I12" s="57">
        <v>0</v>
      </c>
      <c r="J12" s="58"/>
      <c r="K12" s="59"/>
      <c r="L12" s="59"/>
      <c r="M12" s="59"/>
      <c r="N12" s="59"/>
      <c r="O12" s="59"/>
      <c r="P12" s="59"/>
      <c r="Q12" s="59"/>
      <c r="R12" s="59"/>
      <c r="S12" s="59"/>
      <c r="T12" s="59"/>
      <c r="U12" s="59"/>
      <c r="V12" s="59"/>
      <c r="W12" s="59"/>
      <c r="X12" s="59"/>
      <c r="Y12" s="59"/>
      <c r="Z12" s="59"/>
    </row>
    <row r="13" spans="1:26" ht="12.75" customHeight="1" x14ac:dyDescent="0.2">
      <c r="A13" s="55">
        <v>151</v>
      </c>
      <c r="B13" s="54">
        <v>12</v>
      </c>
      <c r="C13" s="54">
        <f>'PR-RAS'!D17</f>
        <v>0</v>
      </c>
      <c r="D13" s="54">
        <f>'PR-RAS'!E17</f>
        <v>0</v>
      </c>
      <c r="E13" s="54">
        <v>0</v>
      </c>
      <c r="F13" s="54">
        <v>0</v>
      </c>
      <c r="G13" s="56">
        <f t="shared" si="0"/>
        <v>0</v>
      </c>
      <c r="H13" s="56">
        <f t="shared" si="1"/>
        <v>0</v>
      </c>
      <c r="I13" s="57">
        <v>0</v>
      </c>
      <c r="J13" s="58"/>
      <c r="K13" s="59"/>
      <c r="L13" s="59"/>
      <c r="M13" s="59"/>
      <c r="N13" s="59"/>
      <c r="O13" s="59"/>
      <c r="P13" s="59"/>
      <c r="Q13" s="59"/>
      <c r="R13" s="59"/>
      <c r="S13" s="59"/>
      <c r="T13" s="59"/>
      <c r="U13" s="59"/>
      <c r="V13" s="59"/>
      <c r="W13" s="59"/>
      <c r="X13" s="59"/>
      <c r="Y13" s="59"/>
      <c r="Z13" s="59"/>
    </row>
    <row r="14" spans="1:26" ht="12.75" customHeight="1" x14ac:dyDescent="0.2">
      <c r="A14" s="55">
        <v>151</v>
      </c>
      <c r="B14" s="54">
        <v>13</v>
      </c>
      <c r="C14" s="54">
        <f>'PR-RAS'!D18</f>
        <v>0</v>
      </c>
      <c r="D14" s="54">
        <f>'PR-RAS'!E18</f>
        <v>0</v>
      </c>
      <c r="E14" s="54">
        <v>0</v>
      </c>
      <c r="F14" s="54">
        <v>0</v>
      </c>
      <c r="G14" s="56">
        <f t="shared" si="0"/>
        <v>0</v>
      </c>
      <c r="H14" s="56">
        <f t="shared" si="1"/>
        <v>0</v>
      </c>
      <c r="I14" s="57">
        <v>0</v>
      </c>
      <c r="J14" s="58"/>
      <c r="K14" s="59"/>
      <c r="L14" s="59"/>
      <c r="M14" s="59"/>
      <c r="N14" s="59"/>
      <c r="O14" s="59"/>
      <c r="P14" s="59"/>
      <c r="Q14" s="59"/>
      <c r="R14" s="59"/>
      <c r="S14" s="59"/>
      <c r="T14" s="59"/>
      <c r="U14" s="59"/>
      <c r="V14" s="59"/>
      <c r="W14" s="59"/>
      <c r="X14" s="59"/>
      <c r="Y14" s="59"/>
      <c r="Z14" s="59"/>
    </row>
    <row r="15" spans="1:26" ht="12.75" customHeight="1" x14ac:dyDescent="0.2">
      <c r="A15" s="55">
        <v>151</v>
      </c>
      <c r="B15" s="54">
        <v>14</v>
      </c>
      <c r="C15" s="54">
        <f>'PR-RAS'!D19</f>
        <v>0</v>
      </c>
      <c r="D15" s="54">
        <f>'PR-RAS'!E19</f>
        <v>0</v>
      </c>
      <c r="E15" s="54">
        <v>0</v>
      </c>
      <c r="F15" s="54">
        <v>0</v>
      </c>
      <c r="G15" s="56">
        <f t="shared" si="0"/>
        <v>0</v>
      </c>
      <c r="H15" s="56">
        <f t="shared" si="1"/>
        <v>0</v>
      </c>
      <c r="I15" s="57">
        <v>0</v>
      </c>
      <c r="J15" s="58"/>
      <c r="K15" s="59"/>
      <c r="L15" s="59"/>
      <c r="M15" s="59"/>
      <c r="N15" s="59"/>
      <c r="O15" s="59"/>
      <c r="P15" s="59"/>
      <c r="Q15" s="59"/>
      <c r="R15" s="59"/>
      <c r="S15" s="59"/>
      <c r="T15" s="59"/>
      <c r="U15" s="59"/>
      <c r="V15" s="59"/>
      <c r="W15" s="59"/>
      <c r="X15" s="59"/>
      <c r="Y15" s="59"/>
      <c r="Z15" s="59"/>
    </row>
    <row r="16" spans="1:26" ht="12.75" customHeight="1" x14ac:dyDescent="0.2">
      <c r="A16" s="55">
        <v>151</v>
      </c>
      <c r="B16" s="54">
        <v>15</v>
      </c>
      <c r="C16" s="54">
        <f>'PR-RAS'!D20</f>
        <v>0</v>
      </c>
      <c r="D16" s="54">
        <f>'PR-RAS'!E20</f>
        <v>0</v>
      </c>
      <c r="E16" s="54">
        <v>0</v>
      </c>
      <c r="F16" s="54">
        <v>0</v>
      </c>
      <c r="G16" s="56">
        <f t="shared" si="0"/>
        <v>0</v>
      </c>
      <c r="H16" s="56">
        <f t="shared" si="1"/>
        <v>0</v>
      </c>
      <c r="I16" s="57">
        <v>0</v>
      </c>
      <c r="J16" s="58"/>
      <c r="K16" s="59"/>
      <c r="L16" s="59"/>
      <c r="M16" s="59"/>
      <c r="N16" s="59"/>
      <c r="O16" s="59"/>
      <c r="P16" s="59"/>
      <c r="Q16" s="59"/>
      <c r="R16" s="59"/>
      <c r="S16" s="59"/>
      <c r="T16" s="59"/>
      <c r="U16" s="59"/>
      <c r="V16" s="59"/>
      <c r="W16" s="59"/>
      <c r="X16" s="59"/>
      <c r="Y16" s="59"/>
      <c r="Z16" s="59"/>
    </row>
    <row r="17" spans="1:26" ht="12.75" customHeight="1" x14ac:dyDescent="0.2">
      <c r="A17" s="55">
        <v>151</v>
      </c>
      <c r="B17" s="54">
        <v>16</v>
      </c>
      <c r="C17" s="54">
        <f>'PR-RAS'!D21</f>
        <v>0</v>
      </c>
      <c r="D17" s="54">
        <f>'PR-RAS'!E21</f>
        <v>0</v>
      </c>
      <c r="E17" s="54">
        <v>0</v>
      </c>
      <c r="F17" s="54">
        <v>0</v>
      </c>
      <c r="G17" s="56">
        <f t="shared" si="0"/>
        <v>0</v>
      </c>
      <c r="H17" s="56">
        <f t="shared" si="1"/>
        <v>0</v>
      </c>
      <c r="I17" s="57">
        <v>0</v>
      </c>
      <c r="J17" s="58"/>
      <c r="K17" s="59"/>
      <c r="L17" s="59"/>
      <c r="M17" s="59"/>
      <c r="N17" s="59"/>
      <c r="O17" s="59"/>
      <c r="P17" s="59"/>
      <c r="Q17" s="59"/>
      <c r="R17" s="59"/>
      <c r="S17" s="59"/>
      <c r="T17" s="59"/>
      <c r="U17" s="59"/>
      <c r="V17" s="59"/>
      <c r="W17" s="59"/>
      <c r="X17" s="59"/>
      <c r="Y17" s="59"/>
      <c r="Z17" s="59"/>
    </row>
    <row r="18" spans="1:26" ht="12.75" customHeight="1" x14ac:dyDescent="0.2">
      <c r="A18" s="55">
        <v>151</v>
      </c>
      <c r="B18" s="54">
        <v>17</v>
      </c>
      <c r="C18" s="54">
        <f>'PR-RAS'!D22</f>
        <v>0</v>
      </c>
      <c r="D18" s="54">
        <f>'PR-RAS'!E22</f>
        <v>0</v>
      </c>
      <c r="E18" s="54">
        <v>0</v>
      </c>
      <c r="F18" s="54">
        <v>0</v>
      </c>
      <c r="G18" s="56">
        <f t="shared" si="0"/>
        <v>0</v>
      </c>
      <c r="H18" s="56">
        <f t="shared" si="1"/>
        <v>0</v>
      </c>
      <c r="I18" s="57">
        <v>0</v>
      </c>
      <c r="J18" s="58"/>
      <c r="K18" s="59"/>
      <c r="L18" s="59"/>
      <c r="M18" s="59"/>
      <c r="N18" s="59"/>
      <c r="O18" s="59"/>
      <c r="P18" s="59"/>
      <c r="Q18" s="59"/>
      <c r="R18" s="59"/>
      <c r="S18" s="59"/>
      <c r="T18" s="59"/>
      <c r="U18" s="59"/>
      <c r="V18" s="59"/>
      <c r="W18" s="59"/>
      <c r="X18" s="59"/>
      <c r="Y18" s="59"/>
      <c r="Z18" s="59"/>
    </row>
    <row r="19" spans="1:26" ht="12.75" customHeight="1" x14ac:dyDescent="0.2">
      <c r="A19" s="55">
        <v>151</v>
      </c>
      <c r="B19" s="54">
        <v>18</v>
      </c>
      <c r="C19" s="54">
        <f>'PR-RAS'!D23</f>
        <v>0</v>
      </c>
      <c r="D19" s="54">
        <f>'PR-RAS'!E23</f>
        <v>0</v>
      </c>
      <c r="E19" s="54">
        <v>0</v>
      </c>
      <c r="F19" s="54">
        <v>0</v>
      </c>
      <c r="G19" s="56">
        <f t="shared" si="0"/>
        <v>0</v>
      </c>
      <c r="H19" s="56">
        <f t="shared" si="1"/>
        <v>0</v>
      </c>
      <c r="I19" s="57">
        <v>0</v>
      </c>
      <c r="J19" s="58"/>
      <c r="K19" s="59"/>
      <c r="L19" s="59"/>
      <c r="M19" s="59"/>
      <c r="N19" s="59"/>
      <c r="O19" s="59"/>
      <c r="P19" s="59"/>
      <c r="Q19" s="59"/>
      <c r="R19" s="59"/>
      <c r="S19" s="59"/>
      <c r="T19" s="59"/>
      <c r="U19" s="59"/>
      <c r="V19" s="59"/>
      <c r="W19" s="59"/>
      <c r="X19" s="59"/>
      <c r="Y19" s="59"/>
      <c r="Z19" s="59"/>
    </row>
    <row r="20" spans="1:26" ht="12.75" customHeight="1" x14ac:dyDescent="0.2">
      <c r="A20" s="55">
        <v>151</v>
      </c>
      <c r="B20" s="54">
        <v>19</v>
      </c>
      <c r="C20" s="54">
        <f>'PR-RAS'!D24</f>
        <v>0</v>
      </c>
      <c r="D20" s="54">
        <f>'PR-RAS'!E24</f>
        <v>0</v>
      </c>
      <c r="E20" s="54">
        <v>0</v>
      </c>
      <c r="F20" s="54">
        <v>0</v>
      </c>
      <c r="G20" s="56">
        <f t="shared" si="0"/>
        <v>0</v>
      </c>
      <c r="H20" s="56">
        <f t="shared" si="1"/>
        <v>0</v>
      </c>
      <c r="I20" s="57">
        <v>0</v>
      </c>
      <c r="J20" s="58"/>
      <c r="K20" s="59"/>
      <c r="L20" s="59"/>
      <c r="M20" s="59"/>
      <c r="N20" s="59"/>
      <c r="O20" s="59"/>
      <c r="P20" s="59"/>
      <c r="Q20" s="59"/>
      <c r="R20" s="59"/>
      <c r="S20" s="59"/>
      <c r="T20" s="59"/>
      <c r="U20" s="59"/>
      <c r="V20" s="59"/>
      <c r="W20" s="59"/>
      <c r="X20" s="59"/>
      <c r="Y20" s="59"/>
      <c r="Z20" s="59"/>
    </row>
    <row r="21" spans="1:26" ht="12.75" customHeight="1" x14ac:dyDescent="0.2">
      <c r="A21" s="55">
        <v>151</v>
      </c>
      <c r="B21" s="54">
        <v>20</v>
      </c>
      <c r="C21" s="54">
        <f>'PR-RAS'!D25</f>
        <v>0</v>
      </c>
      <c r="D21" s="54">
        <f>'PR-RAS'!E25</f>
        <v>0</v>
      </c>
      <c r="E21" s="54">
        <v>0</v>
      </c>
      <c r="F21" s="54">
        <v>0</v>
      </c>
      <c r="G21" s="56">
        <f t="shared" si="0"/>
        <v>0</v>
      </c>
      <c r="H21" s="56">
        <f t="shared" si="1"/>
        <v>0</v>
      </c>
      <c r="I21" s="57">
        <v>0</v>
      </c>
      <c r="J21" s="58"/>
      <c r="K21" s="59"/>
      <c r="L21" s="59"/>
      <c r="M21" s="59"/>
      <c r="N21" s="59"/>
      <c r="O21" s="59"/>
      <c r="P21" s="59"/>
      <c r="Q21" s="59"/>
      <c r="R21" s="59"/>
      <c r="S21" s="59"/>
      <c r="T21" s="59"/>
      <c r="U21" s="59"/>
      <c r="V21" s="59"/>
      <c r="W21" s="59"/>
      <c r="X21" s="59"/>
      <c r="Y21" s="59"/>
      <c r="Z21" s="59"/>
    </row>
    <row r="22" spans="1:26" ht="12.75" customHeight="1" x14ac:dyDescent="0.2">
      <c r="A22" s="55">
        <v>151</v>
      </c>
      <c r="B22" s="54">
        <v>21</v>
      </c>
      <c r="C22" s="54">
        <f>'PR-RAS'!D26</f>
        <v>0</v>
      </c>
      <c r="D22" s="54">
        <f>'PR-RAS'!E26</f>
        <v>0</v>
      </c>
      <c r="E22" s="54">
        <v>0</v>
      </c>
      <c r="F22" s="54">
        <v>0</v>
      </c>
      <c r="G22" s="56">
        <f t="shared" si="0"/>
        <v>0</v>
      </c>
      <c r="H22" s="56">
        <f t="shared" si="1"/>
        <v>0</v>
      </c>
      <c r="I22" s="57">
        <v>0</v>
      </c>
      <c r="J22" s="58"/>
      <c r="K22" s="59"/>
      <c r="L22" s="59"/>
      <c r="M22" s="59"/>
      <c r="N22" s="59"/>
      <c r="O22" s="59"/>
      <c r="P22" s="59"/>
      <c r="Q22" s="59"/>
      <c r="R22" s="59"/>
      <c r="S22" s="59"/>
      <c r="T22" s="59"/>
      <c r="U22" s="59"/>
      <c r="V22" s="59"/>
      <c r="W22" s="59"/>
      <c r="X22" s="59"/>
      <c r="Y22" s="59"/>
      <c r="Z22" s="59"/>
    </row>
    <row r="23" spans="1:26" ht="12.75" customHeight="1" x14ac:dyDescent="0.2">
      <c r="A23" s="55">
        <v>151</v>
      </c>
      <c r="B23" s="54">
        <v>22</v>
      </c>
      <c r="C23" s="54">
        <f>'PR-RAS'!D27</f>
        <v>0</v>
      </c>
      <c r="D23" s="54">
        <f>'PR-RAS'!E27</f>
        <v>0</v>
      </c>
      <c r="E23" s="54">
        <v>0</v>
      </c>
      <c r="F23" s="54">
        <v>0</v>
      </c>
      <c r="G23" s="56">
        <f t="shared" si="0"/>
        <v>0</v>
      </c>
      <c r="H23" s="56">
        <f t="shared" si="1"/>
        <v>0</v>
      </c>
      <c r="I23" s="57">
        <v>0</v>
      </c>
      <c r="J23" s="58"/>
      <c r="K23" s="59"/>
      <c r="L23" s="59"/>
      <c r="M23" s="59"/>
      <c r="N23" s="59"/>
      <c r="O23" s="59"/>
      <c r="P23" s="59"/>
      <c r="Q23" s="59"/>
      <c r="R23" s="59"/>
      <c r="S23" s="59"/>
      <c r="T23" s="59"/>
      <c r="U23" s="59"/>
      <c r="V23" s="59"/>
      <c r="W23" s="59"/>
      <c r="X23" s="59"/>
      <c r="Y23" s="59"/>
      <c r="Z23" s="59"/>
    </row>
    <row r="24" spans="1:26" ht="12.75" customHeight="1" x14ac:dyDescent="0.2">
      <c r="A24" s="55">
        <v>151</v>
      </c>
      <c r="B24" s="54">
        <v>23</v>
      </c>
      <c r="C24" s="54">
        <f>'PR-RAS'!D28</f>
        <v>0</v>
      </c>
      <c r="D24" s="54">
        <f>'PR-RAS'!E28</f>
        <v>0</v>
      </c>
      <c r="E24" s="54">
        <v>0</v>
      </c>
      <c r="F24" s="54">
        <v>0</v>
      </c>
      <c r="G24" s="56">
        <f t="shared" si="0"/>
        <v>0</v>
      </c>
      <c r="H24" s="56">
        <f t="shared" si="1"/>
        <v>0</v>
      </c>
      <c r="I24" s="57">
        <v>0</v>
      </c>
      <c r="J24" s="58"/>
      <c r="K24" s="59"/>
      <c r="L24" s="59"/>
      <c r="M24" s="59"/>
      <c r="N24" s="59"/>
      <c r="O24" s="59"/>
      <c r="P24" s="59"/>
      <c r="Q24" s="59"/>
      <c r="R24" s="59"/>
      <c r="S24" s="59"/>
      <c r="T24" s="59"/>
      <c r="U24" s="59"/>
      <c r="V24" s="59"/>
      <c r="W24" s="59"/>
      <c r="X24" s="59"/>
      <c r="Y24" s="59"/>
      <c r="Z24" s="59"/>
    </row>
    <row r="25" spans="1:26" ht="12.75" customHeight="1" x14ac:dyDescent="0.2">
      <c r="A25" s="55">
        <v>151</v>
      </c>
      <c r="B25" s="54">
        <v>24</v>
      </c>
      <c r="C25" s="54">
        <f>'PR-RAS'!D29</f>
        <v>0</v>
      </c>
      <c r="D25" s="54">
        <f>'PR-RAS'!E29</f>
        <v>0</v>
      </c>
      <c r="E25" s="54">
        <v>0</v>
      </c>
      <c r="F25" s="54">
        <v>0</v>
      </c>
      <c r="G25" s="56">
        <f t="shared" si="0"/>
        <v>0</v>
      </c>
      <c r="H25" s="56">
        <f t="shared" si="1"/>
        <v>0</v>
      </c>
      <c r="I25" s="57">
        <v>0</v>
      </c>
      <c r="J25" s="58"/>
      <c r="K25" s="59"/>
      <c r="L25" s="59"/>
      <c r="M25" s="59"/>
      <c r="N25" s="59"/>
      <c r="O25" s="59"/>
      <c r="P25" s="59"/>
      <c r="Q25" s="59"/>
      <c r="R25" s="59"/>
      <c r="S25" s="59"/>
      <c r="T25" s="59"/>
      <c r="U25" s="59"/>
      <c r="V25" s="59"/>
      <c r="W25" s="59"/>
      <c r="X25" s="59"/>
      <c r="Y25" s="59"/>
      <c r="Z25" s="59"/>
    </row>
    <row r="26" spans="1:26" ht="12.75" customHeight="1" x14ac:dyDescent="0.2">
      <c r="A26" s="55">
        <v>151</v>
      </c>
      <c r="B26" s="54">
        <v>25</v>
      </c>
      <c r="C26" s="54">
        <f>'PR-RAS'!D30</f>
        <v>0</v>
      </c>
      <c r="D26" s="54">
        <f>'PR-RAS'!E30</f>
        <v>0</v>
      </c>
      <c r="E26" s="54">
        <v>0</v>
      </c>
      <c r="F26" s="54">
        <v>0</v>
      </c>
      <c r="G26" s="56">
        <f t="shared" si="0"/>
        <v>0</v>
      </c>
      <c r="H26" s="56">
        <f t="shared" si="1"/>
        <v>0</v>
      </c>
      <c r="I26" s="57">
        <v>0</v>
      </c>
      <c r="J26" s="58"/>
      <c r="K26" s="59"/>
      <c r="L26" s="59"/>
      <c r="M26" s="59"/>
      <c r="N26" s="59"/>
      <c r="O26" s="59"/>
      <c r="P26" s="59"/>
      <c r="Q26" s="59"/>
      <c r="R26" s="59"/>
      <c r="S26" s="59"/>
      <c r="T26" s="59"/>
      <c r="U26" s="59"/>
      <c r="V26" s="59"/>
      <c r="W26" s="59"/>
      <c r="X26" s="59"/>
      <c r="Y26" s="59"/>
      <c r="Z26" s="59"/>
    </row>
    <row r="27" spans="1:26" ht="12.75" customHeight="1" x14ac:dyDescent="0.2">
      <c r="A27" s="55">
        <v>151</v>
      </c>
      <c r="B27" s="54">
        <v>26</v>
      </c>
      <c r="C27" s="54">
        <f>'PR-RAS'!D31</f>
        <v>0</v>
      </c>
      <c r="D27" s="54">
        <f>'PR-RAS'!E31</f>
        <v>0</v>
      </c>
      <c r="E27" s="54">
        <v>0</v>
      </c>
      <c r="F27" s="54">
        <v>0</v>
      </c>
      <c r="G27" s="56">
        <f t="shared" si="0"/>
        <v>0</v>
      </c>
      <c r="H27" s="56">
        <f t="shared" si="1"/>
        <v>0</v>
      </c>
      <c r="I27" s="57">
        <v>0</v>
      </c>
      <c r="J27" s="58"/>
      <c r="K27" s="59"/>
      <c r="L27" s="59"/>
      <c r="M27" s="59"/>
      <c r="N27" s="59"/>
      <c r="O27" s="59"/>
      <c r="P27" s="59"/>
      <c r="Q27" s="59"/>
      <c r="R27" s="59"/>
      <c r="S27" s="59"/>
      <c r="T27" s="59"/>
      <c r="U27" s="59"/>
      <c r="V27" s="59"/>
      <c r="W27" s="59"/>
      <c r="X27" s="59"/>
      <c r="Y27" s="59"/>
      <c r="Z27" s="59"/>
    </row>
    <row r="28" spans="1:26" ht="12.75" customHeight="1" x14ac:dyDescent="0.2">
      <c r="A28" s="55">
        <v>151</v>
      </c>
      <c r="B28" s="54">
        <v>27</v>
      </c>
      <c r="C28" s="54">
        <f>'PR-RAS'!D32</f>
        <v>0</v>
      </c>
      <c r="D28" s="54">
        <f>'PR-RAS'!E32</f>
        <v>0</v>
      </c>
      <c r="E28" s="54">
        <v>0</v>
      </c>
      <c r="F28" s="54">
        <v>0</v>
      </c>
      <c r="G28" s="56">
        <f t="shared" si="0"/>
        <v>0</v>
      </c>
      <c r="H28" s="56">
        <f t="shared" si="1"/>
        <v>0</v>
      </c>
      <c r="I28" s="57">
        <v>0</v>
      </c>
      <c r="J28" s="58"/>
      <c r="K28" s="59"/>
      <c r="L28" s="56"/>
      <c r="M28" s="59"/>
      <c r="N28" s="59"/>
      <c r="O28" s="59"/>
      <c r="P28" s="59"/>
      <c r="Q28" s="59"/>
      <c r="R28" s="59"/>
      <c r="S28" s="59"/>
      <c r="T28" s="59"/>
      <c r="U28" s="59"/>
      <c r="V28" s="59"/>
      <c r="W28" s="59"/>
      <c r="X28" s="59"/>
      <c r="Y28" s="59"/>
      <c r="Z28" s="59"/>
    </row>
    <row r="29" spans="1:26" ht="12.75" customHeight="1" x14ac:dyDescent="0.2">
      <c r="A29" s="55">
        <v>151</v>
      </c>
      <c r="B29" s="54">
        <v>28</v>
      </c>
      <c r="C29" s="54">
        <f>'PR-RAS'!D33</f>
        <v>0</v>
      </c>
      <c r="D29" s="54">
        <f>'PR-RAS'!E33</f>
        <v>0</v>
      </c>
      <c r="E29" s="54">
        <v>0</v>
      </c>
      <c r="F29" s="54">
        <v>0</v>
      </c>
      <c r="G29" s="56">
        <f t="shared" si="0"/>
        <v>0</v>
      </c>
      <c r="H29" s="56">
        <f t="shared" si="1"/>
        <v>0</v>
      </c>
      <c r="I29" s="57">
        <v>0</v>
      </c>
      <c r="J29" s="58"/>
      <c r="K29" s="59"/>
      <c r="L29" s="56"/>
      <c r="M29" s="59"/>
      <c r="N29" s="59"/>
      <c r="O29" s="59"/>
      <c r="P29" s="59"/>
      <c r="Q29" s="59"/>
      <c r="R29" s="59"/>
      <c r="S29" s="59"/>
      <c r="T29" s="59"/>
      <c r="U29" s="59"/>
      <c r="V29" s="59"/>
      <c r="W29" s="59"/>
      <c r="X29" s="59"/>
      <c r="Y29" s="59"/>
      <c r="Z29" s="59"/>
    </row>
    <row r="30" spans="1:26" ht="12.75" customHeight="1" x14ac:dyDescent="0.2">
      <c r="A30" s="55">
        <v>151</v>
      </c>
      <c r="B30" s="54">
        <v>29</v>
      </c>
      <c r="C30" s="54">
        <f>'PR-RAS'!D34</f>
        <v>0</v>
      </c>
      <c r="D30" s="54">
        <f>'PR-RAS'!E34</f>
        <v>0</v>
      </c>
      <c r="E30" s="54">
        <v>0</v>
      </c>
      <c r="F30" s="54">
        <v>0</v>
      </c>
      <c r="G30" s="56">
        <f t="shared" si="0"/>
        <v>0</v>
      </c>
      <c r="H30" s="56">
        <f t="shared" si="1"/>
        <v>0</v>
      </c>
      <c r="I30" s="57">
        <v>0</v>
      </c>
      <c r="J30" s="58"/>
      <c r="K30" s="59"/>
      <c r="L30" s="59"/>
      <c r="M30" s="59"/>
      <c r="N30" s="59"/>
      <c r="O30" s="59"/>
      <c r="P30" s="59"/>
      <c r="Q30" s="59"/>
      <c r="R30" s="59"/>
      <c r="S30" s="59"/>
      <c r="T30" s="59"/>
      <c r="U30" s="59"/>
      <c r="V30" s="59"/>
      <c r="W30" s="59"/>
      <c r="X30" s="59"/>
      <c r="Y30" s="59"/>
      <c r="Z30" s="59"/>
    </row>
    <row r="31" spans="1:26" ht="12.75" customHeight="1" x14ac:dyDescent="0.2">
      <c r="A31" s="55">
        <v>151</v>
      </c>
      <c r="B31" s="54">
        <v>30</v>
      </c>
      <c r="C31" s="54">
        <f>'PR-RAS'!D35</f>
        <v>0</v>
      </c>
      <c r="D31" s="54">
        <f>'PR-RAS'!E35</f>
        <v>0</v>
      </c>
      <c r="E31" s="54">
        <v>0</v>
      </c>
      <c r="F31" s="54">
        <v>0</v>
      </c>
      <c r="G31" s="56">
        <f t="shared" si="0"/>
        <v>0</v>
      </c>
      <c r="H31" s="56">
        <f t="shared" si="1"/>
        <v>0</v>
      </c>
      <c r="I31" s="57">
        <v>0</v>
      </c>
      <c r="J31" s="58"/>
      <c r="K31" s="58"/>
      <c r="L31" s="59"/>
      <c r="M31" s="59"/>
      <c r="N31" s="59"/>
      <c r="O31" s="59"/>
      <c r="P31" s="59"/>
      <c r="Q31" s="59"/>
      <c r="R31" s="59"/>
      <c r="S31" s="59"/>
      <c r="T31" s="59"/>
      <c r="U31" s="59"/>
      <c r="V31" s="59"/>
      <c r="W31" s="59"/>
      <c r="X31" s="59"/>
      <c r="Y31" s="59"/>
      <c r="Z31" s="59"/>
    </row>
    <row r="32" spans="1:26" ht="12.75" customHeight="1" x14ac:dyDescent="0.2">
      <c r="A32" s="55">
        <v>151</v>
      </c>
      <c r="B32" s="54">
        <v>31</v>
      </c>
      <c r="C32" s="54">
        <f>'PR-RAS'!D36</f>
        <v>0</v>
      </c>
      <c r="D32" s="54">
        <f>'PR-RAS'!E36</f>
        <v>0</v>
      </c>
      <c r="E32" s="54">
        <v>0</v>
      </c>
      <c r="F32" s="54">
        <v>0</v>
      </c>
      <c r="G32" s="56">
        <f t="shared" si="0"/>
        <v>0</v>
      </c>
      <c r="H32" s="56">
        <f t="shared" si="1"/>
        <v>0</v>
      </c>
      <c r="I32" s="57">
        <v>0</v>
      </c>
      <c r="J32" s="58"/>
      <c r="K32" s="59"/>
      <c r="L32" s="59"/>
      <c r="M32" s="59"/>
      <c r="N32" s="59"/>
      <c r="O32" s="59"/>
      <c r="P32" s="59"/>
      <c r="Q32" s="59"/>
      <c r="R32" s="59"/>
      <c r="S32" s="59"/>
      <c r="T32" s="59"/>
      <c r="U32" s="59"/>
      <c r="V32" s="59"/>
      <c r="W32" s="59"/>
      <c r="X32" s="59"/>
      <c r="Y32" s="59"/>
      <c r="Z32" s="59"/>
    </row>
    <row r="33" spans="1:26" ht="12.75" customHeight="1" x14ac:dyDescent="0.2">
      <c r="A33" s="55">
        <v>151</v>
      </c>
      <c r="B33" s="54">
        <v>32</v>
      </c>
      <c r="C33" s="54">
        <f>'PR-RAS'!D37</f>
        <v>0</v>
      </c>
      <c r="D33" s="54">
        <f>'PR-RAS'!E37</f>
        <v>0</v>
      </c>
      <c r="E33" s="54">
        <v>0</v>
      </c>
      <c r="F33" s="54">
        <v>0</v>
      </c>
      <c r="G33" s="56">
        <f t="shared" si="0"/>
        <v>0</v>
      </c>
      <c r="H33" s="56">
        <f t="shared" si="1"/>
        <v>0</v>
      </c>
      <c r="I33" s="57">
        <v>0</v>
      </c>
      <c r="J33" s="58"/>
      <c r="K33" s="59"/>
      <c r="L33" s="64"/>
      <c r="M33" s="59"/>
      <c r="N33" s="59"/>
      <c r="O33" s="59"/>
      <c r="P33" s="59"/>
      <c r="Q33" s="59"/>
      <c r="R33" s="59"/>
      <c r="S33" s="59"/>
      <c r="T33" s="59"/>
      <c r="U33" s="59"/>
      <c r="V33" s="59"/>
      <c r="W33" s="59"/>
      <c r="X33" s="59"/>
      <c r="Y33" s="59"/>
      <c r="Z33" s="59"/>
    </row>
    <row r="34" spans="1:26" ht="12.75" customHeight="1" x14ac:dyDescent="0.2">
      <c r="A34" s="55">
        <v>151</v>
      </c>
      <c r="B34" s="54">
        <v>33</v>
      </c>
      <c r="C34" s="54">
        <f>'PR-RAS'!D38</f>
        <v>0</v>
      </c>
      <c r="D34" s="54">
        <f>'PR-RAS'!E38</f>
        <v>0</v>
      </c>
      <c r="E34" s="54">
        <v>0</v>
      </c>
      <c r="F34" s="54">
        <v>0</v>
      </c>
      <c r="G34" s="56">
        <f t="shared" si="0"/>
        <v>0</v>
      </c>
      <c r="H34" s="56">
        <f t="shared" si="1"/>
        <v>0</v>
      </c>
      <c r="I34" s="57">
        <v>0</v>
      </c>
      <c r="J34" s="58"/>
      <c r="K34" s="59"/>
      <c r="L34" s="64"/>
      <c r="M34" s="59"/>
      <c r="N34" s="59"/>
      <c r="O34" s="59"/>
      <c r="P34" s="59"/>
      <c r="Q34" s="59"/>
      <c r="R34" s="59"/>
      <c r="S34" s="59"/>
      <c r="T34" s="59"/>
      <c r="U34" s="59"/>
      <c r="V34" s="59"/>
      <c r="W34" s="59"/>
      <c r="X34" s="59"/>
      <c r="Y34" s="59"/>
      <c r="Z34" s="59"/>
    </row>
    <row r="35" spans="1:26" ht="12.75" customHeight="1" x14ac:dyDescent="0.2">
      <c r="A35" s="55">
        <v>151</v>
      </c>
      <c r="B35" s="54">
        <v>34</v>
      </c>
      <c r="C35" s="54">
        <f>'PR-RAS'!D39</f>
        <v>0</v>
      </c>
      <c r="D35" s="54">
        <f>'PR-RAS'!E39</f>
        <v>0</v>
      </c>
      <c r="E35" s="54">
        <v>0</v>
      </c>
      <c r="F35" s="54">
        <v>0</v>
      </c>
      <c r="G35" s="56">
        <f t="shared" si="0"/>
        <v>0</v>
      </c>
      <c r="H35" s="56">
        <f t="shared" si="1"/>
        <v>0</v>
      </c>
      <c r="I35" s="57">
        <v>0</v>
      </c>
      <c r="J35" s="58"/>
      <c r="K35" s="59"/>
      <c r="L35" s="64"/>
      <c r="M35" s="59"/>
      <c r="N35" s="59"/>
      <c r="O35" s="59"/>
      <c r="P35" s="59"/>
      <c r="Q35" s="59"/>
      <c r="R35" s="59"/>
      <c r="S35" s="59"/>
      <c r="T35" s="59"/>
      <c r="U35" s="59"/>
      <c r="V35" s="59"/>
      <c r="W35" s="59"/>
      <c r="X35" s="59"/>
      <c r="Y35" s="59"/>
      <c r="Z35" s="59"/>
    </row>
    <row r="36" spans="1:26" ht="12.75" customHeight="1" x14ac:dyDescent="0.2">
      <c r="A36" s="55">
        <v>151</v>
      </c>
      <c r="B36" s="54">
        <v>35</v>
      </c>
      <c r="C36" s="54">
        <f>'PR-RAS'!D40</f>
        <v>0</v>
      </c>
      <c r="D36" s="54">
        <f>'PR-RAS'!E40</f>
        <v>0</v>
      </c>
      <c r="E36" s="54">
        <v>0</v>
      </c>
      <c r="F36" s="54">
        <v>0</v>
      </c>
      <c r="G36" s="56">
        <f t="shared" si="0"/>
        <v>0</v>
      </c>
      <c r="H36" s="56">
        <f t="shared" si="1"/>
        <v>0</v>
      </c>
      <c r="I36" s="57">
        <v>0</v>
      </c>
      <c r="J36" s="58"/>
      <c r="K36" s="59"/>
      <c r="L36" s="64"/>
      <c r="M36" s="59"/>
      <c r="N36" s="59"/>
      <c r="O36" s="59"/>
      <c r="P36" s="59"/>
      <c r="Q36" s="59"/>
      <c r="R36" s="59"/>
      <c r="S36" s="59"/>
      <c r="T36" s="59"/>
      <c r="U36" s="59"/>
      <c r="V36" s="59"/>
      <c r="W36" s="59"/>
      <c r="X36" s="59"/>
      <c r="Y36" s="59"/>
      <c r="Z36" s="59"/>
    </row>
    <row r="37" spans="1:26" ht="12.75" customHeight="1" x14ac:dyDescent="0.2">
      <c r="A37" s="55">
        <v>151</v>
      </c>
      <c r="B37" s="54">
        <v>36</v>
      </c>
      <c r="C37" s="54">
        <f>'PR-RAS'!D41</f>
        <v>0</v>
      </c>
      <c r="D37" s="54">
        <f>'PR-RAS'!E41</f>
        <v>0</v>
      </c>
      <c r="E37" s="54">
        <v>0</v>
      </c>
      <c r="F37" s="54">
        <v>0</v>
      </c>
      <c r="G37" s="56">
        <f t="shared" si="0"/>
        <v>0</v>
      </c>
      <c r="H37" s="56">
        <f t="shared" si="1"/>
        <v>0</v>
      </c>
      <c r="I37" s="57">
        <v>0</v>
      </c>
      <c r="J37" s="58"/>
      <c r="K37" s="59"/>
      <c r="L37" s="64"/>
      <c r="M37" s="59"/>
      <c r="N37" s="59"/>
      <c r="O37" s="59"/>
      <c r="P37" s="59"/>
      <c r="Q37" s="59"/>
      <c r="R37" s="59"/>
      <c r="S37" s="59"/>
      <c r="T37" s="59"/>
      <c r="U37" s="59"/>
      <c r="V37" s="59"/>
      <c r="W37" s="59"/>
      <c r="X37" s="59"/>
      <c r="Y37" s="59"/>
      <c r="Z37" s="59"/>
    </row>
    <row r="38" spans="1:26" ht="12.75" customHeight="1" x14ac:dyDescent="0.2">
      <c r="A38" s="55">
        <v>151</v>
      </c>
      <c r="B38" s="54">
        <v>37</v>
      </c>
      <c r="C38" s="54">
        <f>'PR-RAS'!D42</f>
        <v>0</v>
      </c>
      <c r="D38" s="54">
        <f>'PR-RAS'!E42</f>
        <v>0</v>
      </c>
      <c r="E38" s="54">
        <v>0</v>
      </c>
      <c r="F38" s="54">
        <v>0</v>
      </c>
      <c r="G38" s="56">
        <f t="shared" si="0"/>
        <v>0</v>
      </c>
      <c r="H38" s="56">
        <f t="shared" si="1"/>
        <v>0</v>
      </c>
      <c r="I38" s="57">
        <v>0</v>
      </c>
      <c r="J38" s="58"/>
      <c r="K38" s="59"/>
      <c r="L38" s="59"/>
      <c r="M38" s="59"/>
      <c r="N38" s="59"/>
      <c r="O38" s="59"/>
      <c r="P38" s="59"/>
      <c r="Q38" s="59"/>
      <c r="R38" s="59"/>
      <c r="S38" s="59"/>
      <c r="T38" s="59"/>
      <c r="U38" s="59"/>
      <c r="V38" s="59"/>
      <c r="W38" s="59"/>
      <c r="X38" s="59"/>
      <c r="Y38" s="59"/>
      <c r="Z38" s="59"/>
    </row>
    <row r="39" spans="1:26" ht="12.75" customHeight="1" x14ac:dyDescent="0.2">
      <c r="A39" s="55">
        <v>151</v>
      </c>
      <c r="B39" s="54">
        <v>38</v>
      </c>
      <c r="C39" s="54">
        <f>'PR-RAS'!D43</f>
        <v>0</v>
      </c>
      <c r="D39" s="54">
        <f>'PR-RAS'!E43</f>
        <v>0</v>
      </c>
      <c r="E39" s="54">
        <v>0</v>
      </c>
      <c r="F39" s="54">
        <v>0</v>
      </c>
      <c r="G39" s="56">
        <f t="shared" si="0"/>
        <v>0</v>
      </c>
      <c r="H39" s="56">
        <f t="shared" si="1"/>
        <v>0</v>
      </c>
      <c r="I39" s="57">
        <v>0</v>
      </c>
      <c r="J39" s="58"/>
      <c r="K39" s="59"/>
      <c r="L39" s="59"/>
      <c r="M39" s="59"/>
      <c r="N39" s="59"/>
      <c r="O39" s="59"/>
      <c r="P39" s="59"/>
      <c r="Q39" s="59"/>
      <c r="R39" s="59"/>
      <c r="S39" s="59"/>
      <c r="T39" s="59"/>
      <c r="U39" s="59"/>
      <c r="V39" s="59"/>
      <c r="W39" s="59"/>
      <c r="X39" s="59"/>
      <c r="Y39" s="59"/>
      <c r="Z39" s="59"/>
    </row>
    <row r="40" spans="1:26" ht="12.75" customHeight="1" x14ac:dyDescent="0.2">
      <c r="A40" s="55">
        <v>151</v>
      </c>
      <c r="B40" s="54">
        <v>39</v>
      </c>
      <c r="C40" s="54">
        <f>'PR-RAS'!D44</f>
        <v>0</v>
      </c>
      <c r="D40" s="54">
        <f>'PR-RAS'!E44</f>
        <v>0</v>
      </c>
      <c r="E40" s="54">
        <v>0</v>
      </c>
      <c r="F40" s="54">
        <v>0</v>
      </c>
      <c r="G40" s="56">
        <f t="shared" si="0"/>
        <v>0</v>
      </c>
      <c r="H40" s="56">
        <f t="shared" si="1"/>
        <v>0</v>
      </c>
      <c r="I40" s="57">
        <v>0</v>
      </c>
      <c r="J40" s="58"/>
      <c r="K40" s="59"/>
      <c r="L40" s="59"/>
      <c r="M40" s="59"/>
      <c r="N40" s="59"/>
      <c r="O40" s="59"/>
      <c r="P40" s="59"/>
      <c r="Q40" s="59"/>
      <c r="R40" s="59"/>
      <c r="S40" s="59"/>
      <c r="T40" s="59"/>
      <c r="U40" s="59"/>
      <c r="V40" s="59"/>
      <c r="W40" s="59"/>
      <c r="X40" s="59"/>
      <c r="Y40" s="59"/>
      <c r="Z40" s="59"/>
    </row>
    <row r="41" spans="1:26" ht="12.75" customHeight="1" x14ac:dyDescent="0.2">
      <c r="A41" s="55">
        <v>151</v>
      </c>
      <c r="B41" s="54">
        <v>40</v>
      </c>
      <c r="C41" s="54">
        <f>'PR-RAS'!D45</f>
        <v>0</v>
      </c>
      <c r="D41" s="54">
        <f>'PR-RAS'!E45</f>
        <v>0</v>
      </c>
      <c r="E41" s="54">
        <v>0</v>
      </c>
      <c r="F41" s="54">
        <v>0</v>
      </c>
      <c r="G41" s="56">
        <f t="shared" si="0"/>
        <v>0</v>
      </c>
      <c r="H41" s="56">
        <f t="shared" si="1"/>
        <v>0</v>
      </c>
      <c r="I41" s="57">
        <v>0</v>
      </c>
      <c r="J41" s="58"/>
      <c r="K41" s="59"/>
      <c r="L41" s="59"/>
      <c r="M41" s="59"/>
      <c r="N41" s="59"/>
      <c r="O41" s="59"/>
      <c r="P41" s="59"/>
      <c r="Q41" s="59"/>
      <c r="R41" s="59"/>
      <c r="S41" s="59"/>
      <c r="T41" s="59"/>
      <c r="U41" s="59"/>
      <c r="V41" s="59"/>
      <c r="W41" s="59"/>
      <c r="X41" s="59"/>
      <c r="Y41" s="59"/>
      <c r="Z41" s="59"/>
    </row>
    <row r="42" spans="1:26" ht="12.75" customHeight="1" x14ac:dyDescent="0.2">
      <c r="A42" s="55">
        <v>151</v>
      </c>
      <c r="B42" s="54">
        <v>41</v>
      </c>
      <c r="C42" s="54">
        <f>'PR-RAS'!D46</f>
        <v>0</v>
      </c>
      <c r="D42" s="54">
        <f>'PR-RAS'!E46</f>
        <v>0</v>
      </c>
      <c r="E42" s="54">
        <v>0</v>
      </c>
      <c r="F42" s="54">
        <v>0</v>
      </c>
      <c r="G42" s="56">
        <f t="shared" si="0"/>
        <v>0</v>
      </c>
      <c r="H42" s="56">
        <f t="shared" si="1"/>
        <v>0</v>
      </c>
      <c r="I42" s="57">
        <v>0</v>
      </c>
      <c r="J42" s="58"/>
      <c r="K42" s="59"/>
      <c r="L42" s="59"/>
      <c r="M42" s="59"/>
      <c r="N42" s="59"/>
      <c r="O42" s="59"/>
      <c r="P42" s="59"/>
      <c r="Q42" s="59"/>
      <c r="R42" s="59"/>
      <c r="S42" s="59"/>
      <c r="T42" s="59"/>
      <c r="U42" s="59"/>
      <c r="V42" s="59"/>
      <c r="W42" s="59"/>
      <c r="X42" s="59"/>
      <c r="Y42" s="59"/>
      <c r="Z42" s="59"/>
    </row>
    <row r="43" spans="1:26" ht="12.75" customHeight="1" x14ac:dyDescent="0.2">
      <c r="A43" s="55">
        <v>151</v>
      </c>
      <c r="B43" s="54">
        <v>42</v>
      </c>
      <c r="C43" s="54">
        <f>'PR-RAS'!D47</f>
        <v>0</v>
      </c>
      <c r="D43" s="54">
        <f>'PR-RAS'!E47</f>
        <v>0</v>
      </c>
      <c r="E43" s="54">
        <v>0</v>
      </c>
      <c r="F43" s="54">
        <v>0</v>
      </c>
      <c r="G43" s="56">
        <f t="shared" si="0"/>
        <v>0</v>
      </c>
      <c r="H43" s="56">
        <f t="shared" si="1"/>
        <v>0</v>
      </c>
      <c r="I43" s="57">
        <v>0</v>
      </c>
      <c r="J43" s="58"/>
      <c r="K43" s="59"/>
      <c r="L43" s="59"/>
      <c r="M43" s="59"/>
      <c r="N43" s="59"/>
      <c r="O43" s="59"/>
      <c r="P43" s="59"/>
      <c r="Q43" s="59"/>
      <c r="R43" s="59"/>
      <c r="S43" s="59"/>
      <c r="T43" s="59"/>
      <c r="U43" s="59"/>
      <c r="V43" s="59"/>
      <c r="W43" s="59"/>
      <c r="X43" s="59"/>
      <c r="Y43" s="59"/>
      <c r="Z43" s="59"/>
    </row>
    <row r="44" spans="1:26" ht="12.75" customHeight="1" x14ac:dyDescent="0.2">
      <c r="A44" s="55">
        <v>151</v>
      </c>
      <c r="B44" s="54">
        <v>43</v>
      </c>
      <c r="C44" s="54">
        <f>'PR-RAS'!D48</f>
        <v>0</v>
      </c>
      <c r="D44" s="54">
        <f>'PR-RAS'!E48</f>
        <v>0</v>
      </c>
      <c r="E44" s="54">
        <v>0</v>
      </c>
      <c r="F44" s="54">
        <v>0</v>
      </c>
      <c r="G44" s="56">
        <f t="shared" si="0"/>
        <v>0</v>
      </c>
      <c r="H44" s="56">
        <f t="shared" si="1"/>
        <v>0</v>
      </c>
      <c r="I44" s="57">
        <v>0</v>
      </c>
      <c r="J44" s="58"/>
      <c r="K44" s="59"/>
      <c r="L44" s="59"/>
      <c r="M44" s="59"/>
      <c r="N44" s="59"/>
      <c r="O44" s="59"/>
      <c r="P44" s="59"/>
      <c r="Q44" s="59"/>
      <c r="R44" s="59"/>
      <c r="S44" s="59"/>
      <c r="T44" s="59"/>
      <c r="U44" s="59"/>
      <c r="V44" s="59"/>
      <c r="W44" s="59"/>
      <c r="X44" s="59"/>
      <c r="Y44" s="59"/>
      <c r="Z44" s="59"/>
    </row>
    <row r="45" spans="1:26" ht="12.75" customHeight="1" x14ac:dyDescent="0.2">
      <c r="A45" s="55">
        <v>151</v>
      </c>
      <c r="B45" s="54">
        <v>44</v>
      </c>
      <c r="C45" s="54">
        <f>'PR-RAS'!D49</f>
        <v>0</v>
      </c>
      <c r="D45" s="54">
        <f>'PR-RAS'!E49</f>
        <v>0</v>
      </c>
      <c r="E45" s="54">
        <v>0</v>
      </c>
      <c r="F45" s="54">
        <v>0</v>
      </c>
      <c r="G45" s="56">
        <f t="shared" si="0"/>
        <v>0</v>
      </c>
      <c r="H45" s="56">
        <f t="shared" si="1"/>
        <v>0</v>
      </c>
      <c r="I45" s="57">
        <v>0</v>
      </c>
      <c r="J45" s="58"/>
      <c r="K45" s="59"/>
      <c r="L45" s="59"/>
      <c r="M45" s="59"/>
      <c r="N45" s="59"/>
      <c r="O45" s="59"/>
      <c r="P45" s="59"/>
      <c r="Q45" s="59"/>
      <c r="R45" s="59"/>
      <c r="S45" s="59"/>
      <c r="T45" s="59"/>
      <c r="U45" s="59"/>
      <c r="V45" s="59"/>
      <c r="W45" s="59"/>
      <c r="X45" s="59"/>
      <c r="Y45" s="59"/>
      <c r="Z45" s="59"/>
    </row>
    <row r="46" spans="1:26" ht="12.75" customHeight="1" x14ac:dyDescent="0.2">
      <c r="A46" s="55">
        <v>151</v>
      </c>
      <c r="B46" s="54">
        <v>45</v>
      </c>
      <c r="C46" s="54">
        <f>'PR-RAS'!D50</f>
        <v>34846.39</v>
      </c>
      <c r="D46" s="54">
        <f>'PR-RAS'!E50</f>
        <v>0</v>
      </c>
      <c r="E46" s="54">
        <v>0</v>
      </c>
      <c r="F46" s="54">
        <v>0</v>
      </c>
      <c r="G46" s="56">
        <f t="shared" si="0"/>
        <v>1568.08755</v>
      </c>
      <c r="H46" s="56">
        <f t="shared" si="1"/>
        <v>0.38999999999941792</v>
      </c>
      <c r="I46" s="57">
        <v>0</v>
      </c>
      <c r="J46" s="58"/>
      <c r="K46" s="59"/>
      <c r="L46" s="59"/>
      <c r="M46" s="59"/>
      <c r="N46" s="59"/>
      <c r="O46" s="59"/>
      <c r="P46" s="59"/>
      <c r="Q46" s="59"/>
      <c r="R46" s="59"/>
      <c r="S46" s="59"/>
      <c r="T46" s="59"/>
      <c r="U46" s="59"/>
      <c r="V46" s="59"/>
      <c r="W46" s="59"/>
      <c r="X46" s="59"/>
      <c r="Y46" s="59"/>
      <c r="Z46" s="59"/>
    </row>
    <row r="47" spans="1:26" ht="12.75" customHeight="1" x14ac:dyDescent="0.2">
      <c r="A47" s="55">
        <v>151</v>
      </c>
      <c r="B47" s="54">
        <v>46</v>
      </c>
      <c r="C47" s="54">
        <f>'PR-RAS'!D51</f>
        <v>0</v>
      </c>
      <c r="D47" s="54">
        <f>'PR-RAS'!E51</f>
        <v>0</v>
      </c>
      <c r="E47" s="54">
        <v>0</v>
      </c>
      <c r="F47" s="54">
        <v>0</v>
      </c>
      <c r="G47" s="56">
        <f t="shared" si="0"/>
        <v>0</v>
      </c>
      <c r="H47" s="56">
        <f t="shared" si="1"/>
        <v>0</v>
      </c>
      <c r="I47" s="57">
        <v>0</v>
      </c>
      <c r="J47" s="58"/>
      <c r="K47" s="59"/>
      <c r="L47" s="59"/>
      <c r="M47" s="59"/>
      <c r="N47" s="59"/>
      <c r="O47" s="59"/>
      <c r="P47" s="59"/>
      <c r="Q47" s="59"/>
      <c r="R47" s="59"/>
      <c r="S47" s="59"/>
      <c r="T47" s="59"/>
      <c r="U47" s="59"/>
      <c r="V47" s="59"/>
      <c r="W47" s="59"/>
      <c r="X47" s="59"/>
      <c r="Y47" s="59"/>
      <c r="Z47" s="59"/>
    </row>
    <row r="48" spans="1:26" ht="12.75" customHeight="1" x14ac:dyDescent="0.2">
      <c r="A48" s="55">
        <v>151</v>
      </c>
      <c r="B48" s="54">
        <v>47</v>
      </c>
      <c r="C48" s="54">
        <f>'PR-RAS'!D52</f>
        <v>0</v>
      </c>
      <c r="D48" s="54">
        <f>'PR-RAS'!E52</f>
        <v>0</v>
      </c>
      <c r="E48" s="54">
        <v>0</v>
      </c>
      <c r="F48" s="54">
        <v>0</v>
      </c>
      <c r="G48" s="56">
        <f t="shared" si="0"/>
        <v>0</v>
      </c>
      <c r="H48" s="56">
        <f t="shared" si="1"/>
        <v>0</v>
      </c>
      <c r="I48" s="57">
        <v>0</v>
      </c>
      <c r="J48" s="58"/>
      <c r="K48" s="59"/>
      <c r="L48" s="59"/>
      <c r="M48" s="59"/>
      <c r="N48" s="59"/>
      <c r="O48" s="59"/>
      <c r="P48" s="59"/>
      <c r="Q48" s="59"/>
      <c r="R48" s="59"/>
      <c r="S48" s="59"/>
      <c r="T48" s="59"/>
      <c r="U48" s="59"/>
      <c r="V48" s="59"/>
      <c r="W48" s="59"/>
      <c r="X48" s="59"/>
      <c r="Y48" s="59"/>
      <c r="Z48" s="59"/>
    </row>
    <row r="49" spans="1:26" ht="12.75" customHeight="1" x14ac:dyDescent="0.2">
      <c r="A49" s="55">
        <v>151</v>
      </c>
      <c r="B49" s="54">
        <v>48</v>
      </c>
      <c r="C49" s="54">
        <f>'PR-RAS'!D53</f>
        <v>0</v>
      </c>
      <c r="D49" s="54">
        <f>'PR-RAS'!E53</f>
        <v>0</v>
      </c>
      <c r="E49" s="54">
        <v>0</v>
      </c>
      <c r="F49" s="54">
        <v>0</v>
      </c>
      <c r="G49" s="56">
        <f t="shared" si="0"/>
        <v>0</v>
      </c>
      <c r="H49" s="56">
        <f t="shared" si="1"/>
        <v>0</v>
      </c>
      <c r="I49" s="57">
        <v>0</v>
      </c>
      <c r="J49" s="58"/>
      <c r="K49" s="59"/>
      <c r="L49" s="59"/>
      <c r="M49" s="59"/>
      <c r="N49" s="59"/>
      <c r="O49" s="59"/>
      <c r="P49" s="59"/>
      <c r="Q49" s="59"/>
      <c r="R49" s="59"/>
      <c r="S49" s="59"/>
      <c r="T49" s="59"/>
      <c r="U49" s="59"/>
      <c r="V49" s="59"/>
      <c r="W49" s="59"/>
      <c r="X49" s="59"/>
      <c r="Y49" s="59"/>
      <c r="Z49" s="59"/>
    </row>
    <row r="50" spans="1:26" ht="12.75" customHeight="1" x14ac:dyDescent="0.2">
      <c r="A50" s="55">
        <v>151</v>
      </c>
      <c r="B50" s="54">
        <v>49</v>
      </c>
      <c r="C50" s="54">
        <f>'PR-RAS'!D54</f>
        <v>34846.39</v>
      </c>
      <c r="D50" s="54">
        <f>'PR-RAS'!E54</f>
        <v>0</v>
      </c>
      <c r="E50" s="54">
        <v>0</v>
      </c>
      <c r="F50" s="54">
        <v>0</v>
      </c>
      <c r="G50" s="56">
        <f t="shared" si="0"/>
        <v>1707.4731100000001</v>
      </c>
      <c r="H50" s="56">
        <f t="shared" si="1"/>
        <v>0.38999999999941792</v>
      </c>
      <c r="I50" s="57">
        <v>0</v>
      </c>
      <c r="J50" s="58"/>
      <c r="K50" s="59"/>
      <c r="L50" s="59"/>
      <c r="M50" s="59"/>
      <c r="N50" s="59"/>
      <c r="O50" s="59"/>
      <c r="P50" s="59"/>
      <c r="Q50" s="59"/>
      <c r="R50" s="59"/>
      <c r="S50" s="59"/>
      <c r="T50" s="59"/>
      <c r="U50" s="59"/>
      <c r="V50" s="59"/>
      <c r="W50" s="59"/>
      <c r="X50" s="59"/>
      <c r="Y50" s="59"/>
      <c r="Z50" s="59"/>
    </row>
    <row r="51" spans="1:26" ht="12.75" customHeight="1" x14ac:dyDescent="0.2">
      <c r="A51" s="55">
        <v>151</v>
      </c>
      <c r="B51" s="54">
        <v>50</v>
      </c>
      <c r="C51" s="54">
        <f>'PR-RAS'!D55</f>
        <v>0</v>
      </c>
      <c r="D51" s="54">
        <f>'PR-RAS'!E55</f>
        <v>0</v>
      </c>
      <c r="E51" s="54">
        <v>0</v>
      </c>
      <c r="F51" s="54">
        <v>0</v>
      </c>
      <c r="G51" s="56">
        <f t="shared" si="0"/>
        <v>0</v>
      </c>
      <c r="H51" s="56">
        <f t="shared" si="1"/>
        <v>0</v>
      </c>
      <c r="I51" s="57">
        <v>0</v>
      </c>
      <c r="J51" s="58"/>
      <c r="K51" s="59"/>
      <c r="L51" s="59"/>
      <c r="M51" s="59"/>
      <c r="N51" s="59"/>
      <c r="O51" s="59"/>
      <c r="P51" s="59"/>
      <c r="Q51" s="59"/>
      <c r="R51" s="59"/>
      <c r="S51" s="59"/>
      <c r="T51" s="59"/>
      <c r="U51" s="59"/>
      <c r="V51" s="59"/>
      <c r="W51" s="59"/>
      <c r="X51" s="59"/>
      <c r="Y51" s="59"/>
      <c r="Z51" s="59"/>
    </row>
    <row r="52" spans="1:26" ht="12.75" customHeight="1" x14ac:dyDescent="0.2">
      <c r="A52" s="55">
        <v>151</v>
      </c>
      <c r="B52" s="54">
        <v>51</v>
      </c>
      <c r="C52" s="54">
        <f>'PR-RAS'!D56</f>
        <v>0</v>
      </c>
      <c r="D52" s="54">
        <f>'PR-RAS'!E56</f>
        <v>0</v>
      </c>
      <c r="E52" s="54">
        <v>0</v>
      </c>
      <c r="F52" s="54">
        <v>0</v>
      </c>
      <c r="G52" s="56">
        <f t="shared" si="0"/>
        <v>0</v>
      </c>
      <c r="H52" s="56">
        <f t="shared" si="1"/>
        <v>0</v>
      </c>
      <c r="I52" s="57">
        <v>0</v>
      </c>
      <c r="J52" s="58"/>
      <c r="K52" s="59"/>
      <c r="L52" s="59"/>
      <c r="M52" s="59"/>
      <c r="N52" s="59"/>
      <c r="O52" s="59"/>
      <c r="P52" s="59"/>
      <c r="Q52" s="59"/>
      <c r="R52" s="59"/>
      <c r="S52" s="59"/>
      <c r="T52" s="59"/>
      <c r="U52" s="59"/>
      <c r="V52" s="59"/>
      <c r="W52" s="59"/>
      <c r="X52" s="59"/>
      <c r="Y52" s="59"/>
      <c r="Z52" s="59"/>
    </row>
    <row r="53" spans="1:26" ht="12.75" customHeight="1" x14ac:dyDescent="0.2">
      <c r="A53" s="55">
        <v>151</v>
      </c>
      <c r="B53" s="54">
        <v>52</v>
      </c>
      <c r="C53" s="54">
        <f>'PR-RAS'!D57</f>
        <v>34846.39</v>
      </c>
      <c r="D53" s="54">
        <f>'PR-RAS'!E57</f>
        <v>0</v>
      </c>
      <c r="E53" s="54">
        <v>0</v>
      </c>
      <c r="F53" s="54">
        <v>0</v>
      </c>
      <c r="G53" s="56">
        <f t="shared" si="0"/>
        <v>1812.0122799999999</v>
      </c>
      <c r="H53" s="56">
        <f t="shared" si="1"/>
        <v>0.38999999999941792</v>
      </c>
      <c r="I53" s="57">
        <v>0</v>
      </c>
      <c r="J53" s="58"/>
      <c r="K53" s="59"/>
      <c r="L53" s="59"/>
      <c r="M53" s="59"/>
      <c r="N53" s="59"/>
      <c r="O53" s="59"/>
      <c r="P53" s="59"/>
      <c r="Q53" s="59"/>
      <c r="R53" s="59"/>
      <c r="S53" s="59"/>
      <c r="T53" s="59"/>
      <c r="U53" s="59"/>
      <c r="V53" s="59"/>
      <c r="W53" s="59"/>
      <c r="X53" s="59"/>
      <c r="Y53" s="59"/>
      <c r="Z53" s="59"/>
    </row>
    <row r="54" spans="1:26" ht="12.75" customHeight="1" x14ac:dyDescent="0.2">
      <c r="A54" s="55">
        <v>151</v>
      </c>
      <c r="B54" s="54">
        <v>53</v>
      </c>
      <c r="C54" s="54">
        <f>'PR-RAS'!D58</f>
        <v>0</v>
      </c>
      <c r="D54" s="54">
        <f>'PR-RAS'!E58</f>
        <v>0</v>
      </c>
      <c r="E54" s="54">
        <v>0</v>
      </c>
      <c r="F54" s="54">
        <v>0</v>
      </c>
      <c r="G54" s="56">
        <f t="shared" si="0"/>
        <v>0</v>
      </c>
      <c r="H54" s="56">
        <f t="shared" si="1"/>
        <v>0</v>
      </c>
      <c r="I54" s="57">
        <v>0</v>
      </c>
      <c r="J54" s="58"/>
      <c r="K54" s="59"/>
      <c r="L54" s="59"/>
      <c r="M54" s="59"/>
      <c r="N54" s="59"/>
      <c r="O54" s="59"/>
      <c r="P54" s="59"/>
      <c r="Q54" s="59"/>
      <c r="R54" s="59"/>
      <c r="S54" s="59"/>
      <c r="T54" s="59"/>
      <c r="U54" s="59"/>
      <c r="V54" s="59"/>
      <c r="W54" s="59"/>
      <c r="X54" s="59"/>
      <c r="Y54" s="59"/>
      <c r="Z54" s="59"/>
    </row>
    <row r="55" spans="1:26" ht="12.75" customHeight="1" x14ac:dyDescent="0.2">
      <c r="A55" s="55">
        <v>151</v>
      </c>
      <c r="B55" s="54">
        <v>54</v>
      </c>
      <c r="C55" s="54">
        <f>'PR-RAS'!D59</f>
        <v>0</v>
      </c>
      <c r="D55" s="54">
        <f>'PR-RAS'!E59</f>
        <v>0</v>
      </c>
      <c r="E55" s="54">
        <v>0</v>
      </c>
      <c r="F55" s="54">
        <v>0</v>
      </c>
      <c r="G55" s="56">
        <f t="shared" si="0"/>
        <v>0</v>
      </c>
      <c r="H55" s="56">
        <f t="shared" si="1"/>
        <v>0</v>
      </c>
      <c r="I55" s="57">
        <v>0</v>
      </c>
      <c r="J55" s="58"/>
      <c r="K55" s="59"/>
      <c r="L55" s="59"/>
      <c r="M55" s="59"/>
      <c r="N55" s="59"/>
      <c r="O55" s="59"/>
      <c r="P55" s="59"/>
      <c r="Q55" s="59"/>
      <c r="R55" s="59"/>
      <c r="S55" s="59"/>
      <c r="T55" s="59"/>
      <c r="U55" s="59"/>
      <c r="V55" s="59"/>
      <c r="W55" s="59"/>
      <c r="X55" s="59"/>
      <c r="Y55" s="59"/>
      <c r="Z55" s="59"/>
    </row>
    <row r="56" spans="1:26" ht="12.75" customHeight="1" x14ac:dyDescent="0.2">
      <c r="A56" s="55">
        <v>151</v>
      </c>
      <c r="B56" s="54">
        <v>55</v>
      </c>
      <c r="C56" s="54">
        <f>'PR-RAS'!D60</f>
        <v>0</v>
      </c>
      <c r="D56" s="54">
        <f>'PR-RAS'!E60</f>
        <v>0</v>
      </c>
      <c r="E56" s="54">
        <v>0</v>
      </c>
      <c r="F56" s="54">
        <v>0</v>
      </c>
      <c r="G56" s="56">
        <f t="shared" si="0"/>
        <v>0</v>
      </c>
      <c r="H56" s="56">
        <f t="shared" si="1"/>
        <v>0</v>
      </c>
      <c r="I56" s="57">
        <v>0</v>
      </c>
      <c r="J56" s="58"/>
      <c r="K56" s="59"/>
      <c r="L56" s="59"/>
      <c r="M56" s="59"/>
      <c r="N56" s="59"/>
      <c r="O56" s="59"/>
      <c r="P56" s="59"/>
      <c r="Q56" s="59"/>
      <c r="R56" s="59"/>
      <c r="S56" s="59"/>
      <c r="T56" s="59"/>
      <c r="U56" s="59"/>
      <c r="V56" s="59"/>
      <c r="W56" s="59"/>
      <c r="X56" s="59"/>
      <c r="Y56" s="59"/>
      <c r="Z56" s="59"/>
    </row>
    <row r="57" spans="1:26" ht="12.75" customHeight="1" x14ac:dyDescent="0.2">
      <c r="A57" s="55">
        <v>151</v>
      </c>
      <c r="B57" s="54">
        <v>56</v>
      </c>
      <c r="C57" s="54">
        <f>'PR-RAS'!D61</f>
        <v>0</v>
      </c>
      <c r="D57" s="54">
        <f>'PR-RAS'!E61</f>
        <v>0</v>
      </c>
      <c r="E57" s="54">
        <v>0</v>
      </c>
      <c r="F57" s="54">
        <v>0</v>
      </c>
      <c r="G57" s="56">
        <f t="shared" si="0"/>
        <v>0</v>
      </c>
      <c r="H57" s="56">
        <f t="shared" si="1"/>
        <v>0</v>
      </c>
      <c r="I57" s="57">
        <v>0</v>
      </c>
      <c r="J57" s="58"/>
      <c r="K57" s="59"/>
      <c r="L57" s="59"/>
      <c r="M57" s="59"/>
      <c r="N57" s="59"/>
      <c r="O57" s="59"/>
      <c r="P57" s="59"/>
      <c r="Q57" s="59"/>
      <c r="R57" s="59"/>
      <c r="S57" s="59"/>
      <c r="T57" s="59"/>
      <c r="U57" s="59"/>
      <c r="V57" s="59"/>
      <c r="W57" s="59"/>
      <c r="X57" s="59"/>
      <c r="Y57" s="59"/>
      <c r="Z57" s="59"/>
    </row>
    <row r="58" spans="1:26" ht="12.75" customHeight="1" x14ac:dyDescent="0.2">
      <c r="A58" s="55">
        <v>151</v>
      </c>
      <c r="B58" s="54">
        <v>57</v>
      </c>
      <c r="C58" s="54">
        <f>'PR-RAS'!D62</f>
        <v>0</v>
      </c>
      <c r="D58" s="54">
        <f>'PR-RAS'!E62</f>
        <v>0</v>
      </c>
      <c r="E58" s="54">
        <v>0</v>
      </c>
      <c r="F58" s="54">
        <v>0</v>
      </c>
      <c r="G58" s="56">
        <f t="shared" si="0"/>
        <v>0</v>
      </c>
      <c r="H58" s="56">
        <f t="shared" si="1"/>
        <v>0</v>
      </c>
      <c r="I58" s="57">
        <v>0</v>
      </c>
      <c r="J58" s="58"/>
      <c r="K58" s="59"/>
      <c r="L58" s="59"/>
      <c r="M58" s="59"/>
      <c r="N58" s="59"/>
      <c r="O58" s="59"/>
      <c r="P58" s="59"/>
      <c r="Q58" s="59"/>
      <c r="R58" s="59"/>
      <c r="S58" s="59"/>
      <c r="T58" s="59"/>
      <c r="U58" s="59"/>
      <c r="V58" s="59"/>
      <c r="W58" s="59"/>
      <c r="X58" s="59"/>
      <c r="Y58" s="59"/>
      <c r="Z58" s="59"/>
    </row>
    <row r="59" spans="1:26" ht="12.75" customHeight="1" x14ac:dyDescent="0.2">
      <c r="A59" s="55">
        <v>151</v>
      </c>
      <c r="B59" s="54">
        <v>58</v>
      </c>
      <c r="C59" s="54">
        <f>'PR-RAS'!D63</f>
        <v>0</v>
      </c>
      <c r="D59" s="54">
        <f>'PR-RAS'!E63</f>
        <v>0</v>
      </c>
      <c r="E59" s="54">
        <v>0</v>
      </c>
      <c r="F59" s="54">
        <v>0</v>
      </c>
      <c r="G59" s="56">
        <f t="shared" si="0"/>
        <v>0</v>
      </c>
      <c r="H59" s="56">
        <f t="shared" si="1"/>
        <v>0</v>
      </c>
      <c r="I59" s="57">
        <v>0</v>
      </c>
      <c r="J59" s="58"/>
      <c r="K59" s="59"/>
      <c r="L59" s="59"/>
      <c r="M59" s="59"/>
      <c r="N59" s="59"/>
      <c r="O59" s="59"/>
      <c r="P59" s="59"/>
      <c r="Q59" s="59"/>
      <c r="R59" s="59"/>
      <c r="S59" s="59"/>
      <c r="T59" s="59"/>
      <c r="U59" s="59"/>
      <c r="V59" s="59"/>
      <c r="W59" s="59"/>
      <c r="X59" s="59"/>
      <c r="Y59" s="59"/>
      <c r="Z59" s="59"/>
    </row>
    <row r="60" spans="1:26" ht="12.75" customHeight="1" x14ac:dyDescent="0.2">
      <c r="A60" s="55">
        <v>151</v>
      </c>
      <c r="B60" s="54">
        <v>59</v>
      </c>
      <c r="C60" s="54">
        <f>'PR-RAS'!D64</f>
        <v>0</v>
      </c>
      <c r="D60" s="54">
        <f>'PR-RAS'!E64</f>
        <v>0</v>
      </c>
      <c r="E60" s="54">
        <v>0</v>
      </c>
      <c r="F60" s="54">
        <v>0</v>
      </c>
      <c r="G60" s="56">
        <f t="shared" si="0"/>
        <v>0</v>
      </c>
      <c r="H60" s="56">
        <f t="shared" si="1"/>
        <v>0</v>
      </c>
      <c r="I60" s="57">
        <v>0</v>
      </c>
      <c r="J60" s="58"/>
      <c r="K60" s="59"/>
      <c r="L60" s="59"/>
      <c r="M60" s="59"/>
      <c r="N60" s="59"/>
      <c r="O60" s="59"/>
      <c r="P60" s="59"/>
      <c r="Q60" s="59"/>
      <c r="R60" s="59"/>
      <c r="S60" s="59"/>
      <c r="T60" s="59"/>
      <c r="U60" s="59"/>
      <c r="V60" s="59"/>
      <c r="W60" s="59"/>
      <c r="X60" s="59"/>
      <c r="Y60" s="59"/>
      <c r="Z60" s="59"/>
    </row>
    <row r="61" spans="1:26" ht="12.75" customHeight="1" x14ac:dyDescent="0.2">
      <c r="A61" s="55">
        <v>151</v>
      </c>
      <c r="B61" s="54">
        <v>60</v>
      </c>
      <c r="C61" s="54">
        <f>'PR-RAS'!D65</f>
        <v>0</v>
      </c>
      <c r="D61" s="54">
        <f>'PR-RAS'!E65</f>
        <v>0</v>
      </c>
      <c r="E61" s="54">
        <v>0</v>
      </c>
      <c r="F61" s="54">
        <v>0</v>
      </c>
      <c r="G61" s="56">
        <f t="shared" si="0"/>
        <v>0</v>
      </c>
      <c r="H61" s="56">
        <f t="shared" si="1"/>
        <v>0</v>
      </c>
      <c r="I61" s="57">
        <v>0</v>
      </c>
      <c r="J61" s="58"/>
      <c r="K61" s="59"/>
      <c r="L61" s="59"/>
      <c r="M61" s="59"/>
      <c r="N61" s="59"/>
      <c r="O61" s="59"/>
      <c r="P61" s="59"/>
      <c r="Q61" s="59"/>
      <c r="R61" s="59"/>
      <c r="S61" s="59"/>
      <c r="T61" s="59"/>
      <c r="U61" s="59"/>
      <c r="V61" s="59"/>
      <c r="W61" s="59"/>
      <c r="X61" s="59"/>
      <c r="Y61" s="59"/>
      <c r="Z61" s="59"/>
    </row>
    <row r="62" spans="1:26" ht="12.75" customHeight="1" x14ac:dyDescent="0.2">
      <c r="A62" s="55">
        <v>151</v>
      </c>
      <c r="B62" s="54">
        <v>61</v>
      </c>
      <c r="C62" s="54">
        <f>'PR-RAS'!D66</f>
        <v>0</v>
      </c>
      <c r="D62" s="54">
        <f>'PR-RAS'!E66</f>
        <v>0</v>
      </c>
      <c r="E62" s="54">
        <v>0</v>
      </c>
      <c r="F62" s="54">
        <v>0</v>
      </c>
      <c r="G62" s="56">
        <f t="shared" si="0"/>
        <v>0</v>
      </c>
      <c r="H62" s="56">
        <f t="shared" si="1"/>
        <v>0</v>
      </c>
      <c r="I62" s="57">
        <v>0</v>
      </c>
      <c r="J62" s="58"/>
      <c r="K62" s="59"/>
      <c r="L62" s="59"/>
      <c r="M62" s="59"/>
      <c r="N62" s="59"/>
      <c r="O62" s="59"/>
      <c r="P62" s="59"/>
      <c r="Q62" s="59"/>
      <c r="R62" s="59"/>
      <c r="S62" s="59"/>
      <c r="T62" s="59"/>
      <c r="U62" s="59"/>
      <c r="V62" s="59"/>
      <c r="W62" s="59"/>
      <c r="X62" s="59"/>
      <c r="Y62" s="59"/>
      <c r="Z62" s="59"/>
    </row>
    <row r="63" spans="1:26" ht="12.75" customHeight="1" x14ac:dyDescent="0.2">
      <c r="A63" s="55">
        <v>151</v>
      </c>
      <c r="B63" s="54">
        <v>62</v>
      </c>
      <c r="C63" s="54">
        <f>'PR-RAS'!D67</f>
        <v>0</v>
      </c>
      <c r="D63" s="54">
        <f>'PR-RAS'!E67</f>
        <v>0</v>
      </c>
      <c r="E63" s="54">
        <v>0</v>
      </c>
      <c r="F63" s="54">
        <v>0</v>
      </c>
      <c r="G63" s="56">
        <f t="shared" si="0"/>
        <v>0</v>
      </c>
      <c r="H63" s="56">
        <f t="shared" si="1"/>
        <v>0</v>
      </c>
      <c r="I63" s="57">
        <v>0</v>
      </c>
      <c r="J63" s="58"/>
      <c r="K63" s="59"/>
      <c r="L63" s="59"/>
      <c r="M63" s="59"/>
      <c r="N63" s="59"/>
      <c r="O63" s="59"/>
      <c r="P63" s="59"/>
      <c r="Q63" s="59"/>
      <c r="R63" s="59"/>
      <c r="S63" s="59"/>
      <c r="T63" s="59"/>
      <c r="U63" s="59"/>
      <c r="V63" s="59"/>
      <c r="W63" s="59"/>
      <c r="X63" s="59"/>
      <c r="Y63" s="59"/>
      <c r="Z63" s="59"/>
    </row>
    <row r="64" spans="1:26" ht="12.75" customHeight="1" x14ac:dyDescent="0.2">
      <c r="A64" s="55">
        <v>151</v>
      </c>
      <c r="B64" s="54">
        <v>63</v>
      </c>
      <c r="C64" s="54">
        <f>'PR-RAS'!D68</f>
        <v>0</v>
      </c>
      <c r="D64" s="54">
        <f>'PR-RAS'!E68</f>
        <v>0</v>
      </c>
      <c r="E64" s="54">
        <v>0</v>
      </c>
      <c r="F64" s="54">
        <v>0</v>
      </c>
      <c r="G64" s="56">
        <f t="shared" si="0"/>
        <v>0</v>
      </c>
      <c r="H64" s="56">
        <f t="shared" si="1"/>
        <v>0</v>
      </c>
      <c r="I64" s="57">
        <v>0</v>
      </c>
      <c r="J64" s="58"/>
      <c r="K64" s="59"/>
      <c r="L64" s="59"/>
      <c r="M64" s="59"/>
      <c r="N64" s="59"/>
      <c r="O64" s="59"/>
      <c r="P64" s="59"/>
      <c r="Q64" s="59"/>
      <c r="R64" s="59"/>
      <c r="S64" s="59"/>
      <c r="T64" s="59"/>
      <c r="U64" s="59"/>
      <c r="V64" s="59"/>
      <c r="W64" s="59"/>
      <c r="X64" s="59"/>
      <c r="Y64" s="59"/>
      <c r="Z64" s="59"/>
    </row>
    <row r="65" spans="1:26" ht="12.75" customHeight="1" x14ac:dyDescent="0.2">
      <c r="A65" s="55">
        <v>151</v>
      </c>
      <c r="B65" s="54">
        <v>64</v>
      </c>
      <c r="C65" s="54">
        <f>'PR-RAS'!D69</f>
        <v>0</v>
      </c>
      <c r="D65" s="54">
        <f>'PR-RAS'!E69</f>
        <v>0</v>
      </c>
      <c r="E65" s="54">
        <v>0</v>
      </c>
      <c r="F65" s="54">
        <v>0</v>
      </c>
      <c r="G65" s="56">
        <f t="shared" si="0"/>
        <v>0</v>
      </c>
      <c r="H65" s="56">
        <f t="shared" si="1"/>
        <v>0</v>
      </c>
      <c r="I65" s="57">
        <v>0</v>
      </c>
      <c r="J65" s="58"/>
      <c r="K65" s="59"/>
      <c r="L65" s="59"/>
      <c r="M65" s="59"/>
      <c r="N65" s="59"/>
      <c r="O65" s="59"/>
      <c r="P65" s="59"/>
      <c r="Q65" s="59"/>
      <c r="R65" s="59"/>
      <c r="S65" s="59"/>
      <c r="T65" s="59"/>
      <c r="U65" s="59"/>
      <c r="V65" s="59"/>
      <c r="W65" s="59"/>
      <c r="X65" s="59"/>
      <c r="Y65" s="59"/>
      <c r="Z65" s="59"/>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8"/>
      <c r="K66" s="59"/>
      <c r="L66" s="59"/>
      <c r="M66" s="59"/>
      <c r="N66" s="59"/>
      <c r="O66" s="59"/>
      <c r="P66" s="59"/>
      <c r="Q66" s="59"/>
      <c r="R66" s="59"/>
      <c r="S66" s="59"/>
      <c r="T66" s="59"/>
      <c r="U66" s="59"/>
      <c r="V66" s="59"/>
      <c r="W66" s="59"/>
      <c r="X66" s="59"/>
      <c r="Y66" s="59"/>
      <c r="Z66" s="59"/>
    </row>
    <row r="67" spans="1:26" ht="12.75" customHeight="1" x14ac:dyDescent="0.2">
      <c r="A67" s="55">
        <v>151</v>
      </c>
      <c r="B67" s="54">
        <v>66</v>
      </c>
      <c r="C67" s="54">
        <f>'PR-RAS'!D71</f>
        <v>0</v>
      </c>
      <c r="D67" s="54">
        <f>'PR-RAS'!E71</f>
        <v>0</v>
      </c>
      <c r="E67" s="54">
        <v>0</v>
      </c>
      <c r="F67" s="54">
        <v>0</v>
      </c>
      <c r="G67" s="56">
        <f t="shared" si="2"/>
        <v>0</v>
      </c>
      <c r="H67" s="56">
        <f t="shared" si="3"/>
        <v>0</v>
      </c>
      <c r="I67" s="57">
        <v>0</v>
      </c>
      <c r="J67" s="58"/>
      <c r="K67" s="59"/>
      <c r="L67" s="59"/>
      <c r="M67" s="59"/>
      <c r="N67" s="59"/>
      <c r="O67" s="59"/>
      <c r="P67" s="59"/>
      <c r="Q67" s="59"/>
      <c r="R67" s="59"/>
      <c r="S67" s="59"/>
      <c r="T67" s="59"/>
      <c r="U67" s="59"/>
      <c r="V67" s="59"/>
      <c r="W67" s="59"/>
      <c r="X67" s="59"/>
      <c r="Y67" s="59"/>
      <c r="Z67" s="59"/>
    </row>
    <row r="68" spans="1:26" ht="12.75" customHeight="1" x14ac:dyDescent="0.2">
      <c r="A68" s="55">
        <v>151</v>
      </c>
      <c r="B68" s="54">
        <v>67</v>
      </c>
      <c r="C68" s="54">
        <f>'PR-RAS'!D72</f>
        <v>0</v>
      </c>
      <c r="D68" s="54">
        <f>'PR-RAS'!E72</f>
        <v>0</v>
      </c>
      <c r="E68" s="54">
        <v>0</v>
      </c>
      <c r="F68" s="54">
        <v>0</v>
      </c>
      <c r="G68" s="56">
        <f t="shared" si="2"/>
        <v>0</v>
      </c>
      <c r="H68" s="56">
        <f t="shared" si="3"/>
        <v>0</v>
      </c>
      <c r="I68" s="57">
        <v>0</v>
      </c>
      <c r="J68" s="58"/>
      <c r="K68" s="59"/>
      <c r="L68" s="59"/>
      <c r="M68" s="59"/>
      <c r="N68" s="59"/>
      <c r="O68" s="59"/>
      <c r="P68" s="59"/>
      <c r="Q68" s="59"/>
      <c r="R68" s="59"/>
      <c r="S68" s="59"/>
      <c r="T68" s="59"/>
      <c r="U68" s="59"/>
      <c r="V68" s="59"/>
      <c r="W68" s="59"/>
      <c r="X68" s="59"/>
      <c r="Y68" s="59"/>
      <c r="Z68" s="59"/>
    </row>
    <row r="69" spans="1:26" ht="12.75" customHeight="1" x14ac:dyDescent="0.2">
      <c r="A69" s="55">
        <v>151</v>
      </c>
      <c r="B69" s="54">
        <v>68</v>
      </c>
      <c r="C69" s="54">
        <f>'PR-RAS'!D73</f>
        <v>0</v>
      </c>
      <c r="D69" s="54">
        <f>'PR-RAS'!E73</f>
        <v>0</v>
      </c>
      <c r="E69" s="54">
        <v>0</v>
      </c>
      <c r="F69" s="54">
        <v>0</v>
      </c>
      <c r="G69" s="56">
        <f t="shared" si="2"/>
        <v>0</v>
      </c>
      <c r="H69" s="56">
        <f t="shared" si="3"/>
        <v>0</v>
      </c>
      <c r="I69" s="57">
        <v>0</v>
      </c>
      <c r="J69" s="58"/>
      <c r="K69" s="59"/>
      <c r="L69" s="59"/>
      <c r="M69" s="59"/>
      <c r="N69" s="59"/>
      <c r="O69" s="59"/>
      <c r="P69" s="59"/>
      <c r="Q69" s="59"/>
      <c r="R69" s="59"/>
      <c r="S69" s="59"/>
      <c r="T69" s="59"/>
      <c r="U69" s="59"/>
      <c r="V69" s="59"/>
      <c r="W69" s="59"/>
      <c r="X69" s="59"/>
      <c r="Y69" s="59"/>
      <c r="Z69" s="59"/>
    </row>
    <row r="70" spans="1:26" ht="12.75" customHeight="1" x14ac:dyDescent="0.2">
      <c r="A70" s="55">
        <v>151</v>
      </c>
      <c r="B70" s="54">
        <v>69</v>
      </c>
      <c r="C70" s="54">
        <f>'PR-RAS'!D74</f>
        <v>0</v>
      </c>
      <c r="D70" s="54">
        <f>'PR-RAS'!E74</f>
        <v>0</v>
      </c>
      <c r="E70" s="54">
        <v>0</v>
      </c>
      <c r="F70" s="54">
        <v>0</v>
      </c>
      <c r="G70" s="56">
        <f t="shared" si="2"/>
        <v>0</v>
      </c>
      <c r="H70" s="56">
        <f t="shared" si="3"/>
        <v>0</v>
      </c>
      <c r="I70" s="57">
        <v>0</v>
      </c>
      <c r="J70" s="58"/>
      <c r="K70" s="59"/>
      <c r="L70" s="59"/>
      <c r="M70" s="59"/>
      <c r="N70" s="59"/>
      <c r="O70" s="59"/>
      <c r="P70" s="59"/>
      <c r="Q70" s="59"/>
      <c r="R70" s="59"/>
      <c r="S70" s="59"/>
      <c r="T70" s="59"/>
      <c r="U70" s="59"/>
      <c r="V70" s="59"/>
      <c r="W70" s="59"/>
      <c r="X70" s="59"/>
      <c r="Y70" s="59"/>
      <c r="Z70" s="59"/>
    </row>
    <row r="71" spans="1:26" ht="12.75" customHeight="1" x14ac:dyDescent="0.2">
      <c r="A71" s="55">
        <v>151</v>
      </c>
      <c r="B71" s="54">
        <v>70</v>
      </c>
      <c r="C71" s="54">
        <f>'PR-RAS'!D75</f>
        <v>0</v>
      </c>
      <c r="D71" s="54">
        <f>'PR-RAS'!E75</f>
        <v>0</v>
      </c>
      <c r="E71" s="54">
        <v>0</v>
      </c>
      <c r="F71" s="54">
        <v>0</v>
      </c>
      <c r="G71" s="56">
        <f t="shared" si="2"/>
        <v>0</v>
      </c>
      <c r="H71" s="56">
        <f t="shared" si="3"/>
        <v>0</v>
      </c>
      <c r="I71" s="57">
        <v>0</v>
      </c>
      <c r="J71" s="58"/>
      <c r="K71" s="59"/>
      <c r="L71" s="59"/>
      <c r="M71" s="59"/>
      <c r="N71" s="59"/>
      <c r="O71" s="59"/>
      <c r="P71" s="59"/>
      <c r="Q71" s="59"/>
      <c r="R71" s="59"/>
      <c r="S71" s="59"/>
      <c r="T71" s="59"/>
      <c r="U71" s="59"/>
      <c r="V71" s="59"/>
      <c r="W71" s="59"/>
      <c r="X71" s="59"/>
      <c r="Y71" s="59"/>
      <c r="Z71" s="59"/>
    </row>
    <row r="72" spans="1:26" ht="12.75" customHeight="1" x14ac:dyDescent="0.2">
      <c r="A72" s="55">
        <v>151</v>
      </c>
      <c r="B72" s="54">
        <v>71</v>
      </c>
      <c r="C72" s="54">
        <f>'PR-RAS'!D76</f>
        <v>0</v>
      </c>
      <c r="D72" s="54">
        <f>'PR-RAS'!E76</f>
        <v>0</v>
      </c>
      <c r="E72" s="54">
        <v>0</v>
      </c>
      <c r="F72" s="54">
        <v>0</v>
      </c>
      <c r="G72" s="56">
        <f t="shared" si="2"/>
        <v>0</v>
      </c>
      <c r="H72" s="56">
        <f t="shared" si="3"/>
        <v>0</v>
      </c>
      <c r="I72" s="57">
        <v>0</v>
      </c>
      <c r="J72" s="58"/>
      <c r="K72" s="59"/>
      <c r="L72" s="59"/>
      <c r="M72" s="59"/>
      <c r="N72" s="59"/>
      <c r="O72" s="59"/>
      <c r="P72" s="59"/>
      <c r="Q72" s="59"/>
      <c r="R72" s="59"/>
      <c r="S72" s="59"/>
      <c r="T72" s="59"/>
      <c r="U72" s="59"/>
      <c r="V72" s="59"/>
      <c r="W72" s="59"/>
      <c r="X72" s="59"/>
      <c r="Y72" s="59"/>
      <c r="Z72" s="59"/>
    </row>
    <row r="73" spans="1:26" ht="12.75" customHeight="1" x14ac:dyDescent="0.2">
      <c r="A73" s="55">
        <v>151</v>
      </c>
      <c r="B73" s="54">
        <v>72</v>
      </c>
      <c r="C73" s="54">
        <f>'PR-RAS'!D77</f>
        <v>0</v>
      </c>
      <c r="D73" s="54">
        <f>'PR-RAS'!E77</f>
        <v>0</v>
      </c>
      <c r="E73" s="54">
        <v>0</v>
      </c>
      <c r="F73" s="54">
        <v>0</v>
      </c>
      <c r="G73" s="56">
        <f t="shared" si="2"/>
        <v>0</v>
      </c>
      <c r="H73" s="56">
        <f t="shared" si="3"/>
        <v>0</v>
      </c>
      <c r="I73" s="57">
        <v>0</v>
      </c>
      <c r="J73" s="58"/>
      <c r="K73" s="59"/>
      <c r="L73" s="59"/>
      <c r="M73" s="59"/>
      <c r="N73" s="59"/>
      <c r="O73" s="59"/>
      <c r="P73" s="59"/>
      <c r="Q73" s="59"/>
      <c r="R73" s="59"/>
      <c r="S73" s="59"/>
      <c r="T73" s="59"/>
      <c r="U73" s="59"/>
      <c r="V73" s="59"/>
      <c r="W73" s="59"/>
      <c r="X73" s="59"/>
      <c r="Y73" s="59"/>
      <c r="Z73" s="59"/>
    </row>
    <row r="74" spans="1:26" ht="12.75" customHeight="1" x14ac:dyDescent="0.2">
      <c r="A74" s="55">
        <v>151</v>
      </c>
      <c r="B74" s="54">
        <v>73</v>
      </c>
      <c r="C74" s="54">
        <f>'PR-RAS'!D78</f>
        <v>0</v>
      </c>
      <c r="D74" s="54">
        <f>'PR-RAS'!E78</f>
        <v>0</v>
      </c>
      <c r="E74" s="54">
        <v>0</v>
      </c>
      <c r="F74" s="54">
        <v>0</v>
      </c>
      <c r="G74" s="56">
        <f t="shared" si="2"/>
        <v>0</v>
      </c>
      <c r="H74" s="56">
        <f t="shared" si="3"/>
        <v>0</v>
      </c>
      <c r="I74" s="57">
        <v>0</v>
      </c>
      <c r="J74" s="58"/>
      <c r="K74" s="59"/>
      <c r="L74" s="59"/>
      <c r="M74" s="59"/>
      <c r="N74" s="59"/>
      <c r="O74" s="59"/>
      <c r="P74" s="59"/>
      <c r="Q74" s="59"/>
      <c r="R74" s="59"/>
      <c r="S74" s="59"/>
      <c r="T74" s="59"/>
      <c r="U74" s="59"/>
      <c r="V74" s="59"/>
      <c r="W74" s="59"/>
      <c r="X74" s="59"/>
      <c r="Y74" s="59"/>
      <c r="Z74" s="59"/>
    </row>
    <row r="75" spans="1:26" ht="12.75" customHeight="1" x14ac:dyDescent="0.2">
      <c r="A75" s="55">
        <v>151</v>
      </c>
      <c r="B75" s="54">
        <v>74</v>
      </c>
      <c r="C75" s="54">
        <f>'PR-RAS'!D79</f>
        <v>0</v>
      </c>
      <c r="D75" s="54">
        <f>'PR-RAS'!E79</f>
        <v>0</v>
      </c>
      <c r="E75" s="54">
        <v>0</v>
      </c>
      <c r="F75" s="54">
        <v>0</v>
      </c>
      <c r="G75" s="56">
        <f t="shared" si="2"/>
        <v>0</v>
      </c>
      <c r="H75" s="56">
        <f t="shared" si="3"/>
        <v>0</v>
      </c>
      <c r="I75" s="57">
        <v>0</v>
      </c>
      <c r="J75" s="58"/>
      <c r="K75" s="59"/>
      <c r="L75" s="59"/>
      <c r="M75" s="59"/>
      <c r="N75" s="59"/>
      <c r="O75" s="59"/>
      <c r="P75" s="59"/>
      <c r="Q75" s="59"/>
      <c r="R75" s="59"/>
      <c r="S75" s="59"/>
      <c r="T75" s="59"/>
      <c r="U75" s="59"/>
      <c r="V75" s="59"/>
      <c r="W75" s="59"/>
      <c r="X75" s="59"/>
      <c r="Y75" s="59"/>
      <c r="Z75" s="59"/>
    </row>
    <row r="76" spans="1:26" ht="12.75" customHeight="1" x14ac:dyDescent="0.2">
      <c r="A76" s="55">
        <v>151</v>
      </c>
      <c r="B76" s="54">
        <v>75</v>
      </c>
      <c r="C76" s="54">
        <f>'PR-RAS'!D80</f>
        <v>0</v>
      </c>
      <c r="D76" s="54">
        <f>'PR-RAS'!E80</f>
        <v>0</v>
      </c>
      <c r="E76" s="54">
        <v>0</v>
      </c>
      <c r="F76" s="54">
        <v>0</v>
      </c>
      <c r="G76" s="56">
        <f t="shared" si="2"/>
        <v>0</v>
      </c>
      <c r="H76" s="56">
        <f t="shared" si="3"/>
        <v>0</v>
      </c>
      <c r="I76" s="57">
        <v>0</v>
      </c>
      <c r="J76" s="58"/>
      <c r="K76" s="59"/>
      <c r="L76" s="59"/>
      <c r="M76" s="59"/>
      <c r="N76" s="59"/>
      <c r="O76" s="59"/>
      <c r="P76" s="59"/>
      <c r="Q76" s="59"/>
      <c r="R76" s="59"/>
      <c r="S76" s="59"/>
      <c r="T76" s="59"/>
      <c r="U76" s="59"/>
      <c r="V76" s="59"/>
      <c r="W76" s="59"/>
      <c r="X76" s="59"/>
      <c r="Y76" s="59"/>
      <c r="Z76" s="59"/>
    </row>
    <row r="77" spans="1:26" ht="12.75" customHeight="1" x14ac:dyDescent="0.2">
      <c r="A77" s="55">
        <v>151</v>
      </c>
      <c r="B77" s="54">
        <v>76</v>
      </c>
      <c r="C77" s="54">
        <f>'PR-RAS'!D81</f>
        <v>0</v>
      </c>
      <c r="D77" s="54">
        <f>'PR-RAS'!E81</f>
        <v>0</v>
      </c>
      <c r="E77" s="54">
        <v>0</v>
      </c>
      <c r="F77" s="54">
        <v>0</v>
      </c>
      <c r="G77" s="56">
        <f t="shared" si="2"/>
        <v>0</v>
      </c>
      <c r="H77" s="56">
        <f t="shared" si="3"/>
        <v>0</v>
      </c>
      <c r="I77" s="57">
        <v>0</v>
      </c>
      <c r="J77" s="58"/>
      <c r="K77" s="59"/>
      <c r="L77" s="59"/>
      <c r="M77" s="59"/>
      <c r="N77" s="59"/>
      <c r="O77" s="59"/>
      <c r="P77" s="59"/>
      <c r="Q77" s="59"/>
      <c r="R77" s="59"/>
      <c r="S77" s="59"/>
      <c r="T77" s="59"/>
      <c r="U77" s="59"/>
      <c r="V77" s="59"/>
      <c r="W77" s="59"/>
      <c r="X77" s="59"/>
      <c r="Y77" s="59"/>
      <c r="Z77" s="59"/>
    </row>
    <row r="78" spans="1:26" ht="12.75" customHeight="1" x14ac:dyDescent="0.2">
      <c r="A78" s="55">
        <v>151</v>
      </c>
      <c r="B78" s="54">
        <v>77</v>
      </c>
      <c r="C78" s="54">
        <f>'PR-RAS'!D82</f>
        <v>0</v>
      </c>
      <c r="D78" s="54">
        <f>'PR-RAS'!E82</f>
        <v>0</v>
      </c>
      <c r="E78" s="54">
        <v>0</v>
      </c>
      <c r="F78" s="54">
        <v>0</v>
      </c>
      <c r="G78" s="56">
        <f t="shared" si="2"/>
        <v>0</v>
      </c>
      <c r="H78" s="56">
        <f t="shared" si="3"/>
        <v>0</v>
      </c>
      <c r="I78" s="57">
        <v>0</v>
      </c>
      <c r="J78" s="58"/>
      <c r="K78" s="59"/>
      <c r="L78" s="59"/>
      <c r="M78" s="59"/>
      <c r="N78" s="59"/>
      <c r="O78" s="59"/>
      <c r="P78" s="59"/>
      <c r="Q78" s="59"/>
      <c r="R78" s="59"/>
      <c r="S78" s="59"/>
      <c r="T78" s="59"/>
      <c r="U78" s="59"/>
      <c r="V78" s="59"/>
      <c r="W78" s="59"/>
      <c r="X78" s="59"/>
      <c r="Y78" s="59"/>
      <c r="Z78" s="59"/>
    </row>
    <row r="79" spans="1:26" ht="12.75" customHeight="1" x14ac:dyDescent="0.2">
      <c r="A79" s="55">
        <v>151</v>
      </c>
      <c r="B79" s="54">
        <v>78</v>
      </c>
      <c r="C79" s="54">
        <f>'PR-RAS'!D83</f>
        <v>0</v>
      </c>
      <c r="D79" s="54">
        <f>'PR-RAS'!E83</f>
        <v>0</v>
      </c>
      <c r="E79" s="54">
        <v>0</v>
      </c>
      <c r="F79" s="54">
        <v>0</v>
      </c>
      <c r="G79" s="56">
        <f t="shared" si="2"/>
        <v>0</v>
      </c>
      <c r="H79" s="56">
        <f t="shared" si="3"/>
        <v>0</v>
      </c>
      <c r="I79" s="57">
        <v>0</v>
      </c>
      <c r="J79" s="58"/>
      <c r="K79" s="59"/>
      <c r="L79" s="59"/>
      <c r="M79" s="59"/>
      <c r="N79" s="59"/>
      <c r="O79" s="59"/>
      <c r="P79" s="59"/>
      <c r="Q79" s="59"/>
      <c r="R79" s="59"/>
      <c r="S79" s="59"/>
      <c r="T79" s="59"/>
      <c r="U79" s="59"/>
      <c r="V79" s="59"/>
      <c r="W79" s="59"/>
      <c r="X79" s="59"/>
      <c r="Y79" s="59"/>
      <c r="Z79" s="59"/>
    </row>
    <row r="80" spans="1:26" ht="12.75" customHeight="1" x14ac:dyDescent="0.2">
      <c r="A80" s="55">
        <v>151</v>
      </c>
      <c r="B80" s="54">
        <v>79</v>
      </c>
      <c r="C80" s="54">
        <f>'PR-RAS'!D84</f>
        <v>0</v>
      </c>
      <c r="D80" s="54">
        <f>'PR-RAS'!E84</f>
        <v>0</v>
      </c>
      <c r="E80" s="54">
        <v>0</v>
      </c>
      <c r="F80" s="54">
        <v>0</v>
      </c>
      <c r="G80" s="56">
        <f t="shared" si="2"/>
        <v>0</v>
      </c>
      <c r="H80" s="56">
        <f t="shared" si="3"/>
        <v>0</v>
      </c>
      <c r="I80" s="57">
        <v>0</v>
      </c>
      <c r="J80" s="58"/>
      <c r="K80" s="59"/>
      <c r="L80" s="59"/>
      <c r="M80" s="59"/>
      <c r="N80" s="59"/>
      <c r="O80" s="59"/>
      <c r="P80" s="59"/>
      <c r="Q80" s="59"/>
      <c r="R80" s="59"/>
      <c r="S80" s="59"/>
      <c r="T80" s="59"/>
      <c r="U80" s="59"/>
      <c r="V80" s="59"/>
      <c r="W80" s="59"/>
      <c r="X80" s="59"/>
      <c r="Y80" s="59"/>
      <c r="Z80" s="59"/>
    </row>
    <row r="81" spans="1:26" ht="12.75" customHeight="1" x14ac:dyDescent="0.2">
      <c r="A81" s="55">
        <v>151</v>
      </c>
      <c r="B81" s="54">
        <v>80</v>
      </c>
      <c r="C81" s="54">
        <f>'PR-RAS'!D85</f>
        <v>0</v>
      </c>
      <c r="D81" s="54">
        <f>'PR-RAS'!E85</f>
        <v>0</v>
      </c>
      <c r="E81" s="54">
        <v>0</v>
      </c>
      <c r="F81" s="54">
        <v>0</v>
      </c>
      <c r="G81" s="56">
        <f t="shared" si="2"/>
        <v>0</v>
      </c>
      <c r="H81" s="56">
        <f t="shared" si="3"/>
        <v>0</v>
      </c>
      <c r="I81" s="57">
        <v>0</v>
      </c>
      <c r="J81" s="58"/>
      <c r="K81" s="59"/>
      <c r="L81" s="59"/>
      <c r="M81" s="59"/>
      <c r="N81" s="59"/>
      <c r="O81" s="59"/>
      <c r="P81" s="59"/>
      <c r="Q81" s="59"/>
      <c r="R81" s="59"/>
      <c r="S81" s="59"/>
      <c r="T81" s="59"/>
      <c r="U81" s="59"/>
      <c r="V81" s="59"/>
      <c r="W81" s="59"/>
      <c r="X81" s="59"/>
      <c r="Y81" s="59"/>
      <c r="Z81" s="59"/>
    </row>
    <row r="82" spans="1:26" ht="12.75" customHeight="1" x14ac:dyDescent="0.2">
      <c r="A82" s="55">
        <v>151</v>
      </c>
      <c r="B82" s="54">
        <v>81</v>
      </c>
      <c r="C82" s="54">
        <f>'PR-RAS'!D86</f>
        <v>0</v>
      </c>
      <c r="D82" s="54">
        <f>'PR-RAS'!E86</f>
        <v>0</v>
      </c>
      <c r="E82" s="54">
        <v>0</v>
      </c>
      <c r="F82" s="54">
        <v>0</v>
      </c>
      <c r="G82" s="56">
        <f t="shared" si="2"/>
        <v>0</v>
      </c>
      <c r="H82" s="56">
        <f t="shared" si="3"/>
        <v>0</v>
      </c>
      <c r="I82" s="57">
        <v>0</v>
      </c>
      <c r="J82" s="58"/>
      <c r="K82" s="59"/>
      <c r="L82" s="59"/>
      <c r="M82" s="59"/>
      <c r="N82" s="59"/>
      <c r="O82" s="59"/>
      <c r="P82" s="59"/>
      <c r="Q82" s="59"/>
      <c r="R82" s="59"/>
      <c r="S82" s="59"/>
      <c r="T82" s="59"/>
      <c r="U82" s="59"/>
      <c r="V82" s="59"/>
      <c r="W82" s="59"/>
      <c r="X82" s="59"/>
      <c r="Y82" s="59"/>
      <c r="Z82" s="59"/>
    </row>
    <row r="83" spans="1:26" ht="12.75" customHeight="1" x14ac:dyDescent="0.2">
      <c r="A83" s="55">
        <v>151</v>
      </c>
      <c r="B83" s="54">
        <v>82</v>
      </c>
      <c r="C83" s="54">
        <f>'PR-RAS'!D87</f>
        <v>0</v>
      </c>
      <c r="D83" s="54">
        <f>'PR-RAS'!E87</f>
        <v>0</v>
      </c>
      <c r="E83" s="54">
        <v>0</v>
      </c>
      <c r="F83" s="54">
        <v>0</v>
      </c>
      <c r="G83" s="56">
        <f t="shared" si="2"/>
        <v>0</v>
      </c>
      <c r="H83" s="56">
        <f t="shared" si="3"/>
        <v>0</v>
      </c>
      <c r="I83" s="57">
        <v>0</v>
      </c>
      <c r="J83" s="58"/>
      <c r="K83" s="59"/>
      <c r="L83" s="59"/>
      <c r="M83" s="59"/>
      <c r="N83" s="59"/>
      <c r="O83" s="59"/>
      <c r="P83" s="59"/>
      <c r="Q83" s="59"/>
      <c r="R83" s="59"/>
      <c r="S83" s="59"/>
      <c r="T83" s="59"/>
      <c r="U83" s="59"/>
      <c r="V83" s="59"/>
      <c r="W83" s="59"/>
      <c r="X83" s="59"/>
      <c r="Y83" s="59"/>
      <c r="Z83" s="59"/>
    </row>
    <row r="84" spans="1:26" ht="12.75" customHeight="1" x14ac:dyDescent="0.2">
      <c r="A84" s="55">
        <v>151</v>
      </c>
      <c r="B84" s="54">
        <v>83</v>
      </c>
      <c r="C84" s="54">
        <f>'PR-RAS'!D88</f>
        <v>0</v>
      </c>
      <c r="D84" s="54">
        <f>'PR-RAS'!E88</f>
        <v>0</v>
      </c>
      <c r="E84" s="54">
        <v>0</v>
      </c>
      <c r="F84" s="54">
        <v>0</v>
      </c>
      <c r="G84" s="56">
        <f t="shared" si="2"/>
        <v>0</v>
      </c>
      <c r="H84" s="56">
        <f t="shared" si="3"/>
        <v>0</v>
      </c>
      <c r="I84" s="57">
        <v>0</v>
      </c>
      <c r="J84" s="58"/>
      <c r="K84" s="59"/>
      <c r="L84" s="59"/>
      <c r="M84" s="59"/>
      <c r="N84" s="59"/>
      <c r="O84" s="59"/>
      <c r="P84" s="59"/>
      <c r="Q84" s="59"/>
      <c r="R84" s="59"/>
      <c r="S84" s="59"/>
      <c r="T84" s="59"/>
      <c r="U84" s="59"/>
      <c r="V84" s="59"/>
      <c r="W84" s="59"/>
      <c r="X84" s="59"/>
      <c r="Y84" s="59"/>
      <c r="Z84" s="59"/>
    </row>
    <row r="85" spans="1:26" ht="12.75" customHeight="1" x14ac:dyDescent="0.2">
      <c r="A85" s="55">
        <v>151</v>
      </c>
      <c r="B85" s="54">
        <v>84</v>
      </c>
      <c r="C85" s="54">
        <f>'PR-RAS'!D89</f>
        <v>0</v>
      </c>
      <c r="D85" s="54">
        <f>'PR-RAS'!E89</f>
        <v>0</v>
      </c>
      <c r="E85" s="54">
        <v>0</v>
      </c>
      <c r="F85" s="54">
        <v>0</v>
      </c>
      <c r="G85" s="56">
        <f t="shared" si="2"/>
        <v>0</v>
      </c>
      <c r="H85" s="56">
        <f t="shared" si="3"/>
        <v>0</v>
      </c>
      <c r="I85" s="57">
        <v>0</v>
      </c>
      <c r="J85" s="58"/>
      <c r="K85" s="59"/>
      <c r="L85" s="59"/>
      <c r="M85" s="59"/>
      <c r="N85" s="59"/>
      <c r="O85" s="59"/>
      <c r="P85" s="59"/>
      <c r="Q85" s="59"/>
      <c r="R85" s="59"/>
      <c r="S85" s="59"/>
      <c r="T85" s="59"/>
      <c r="U85" s="59"/>
      <c r="V85" s="59"/>
      <c r="W85" s="59"/>
      <c r="X85" s="59"/>
      <c r="Y85" s="59"/>
      <c r="Z85" s="59"/>
    </row>
    <row r="86" spans="1:26" ht="12.75" customHeight="1" x14ac:dyDescent="0.2">
      <c r="A86" s="55">
        <v>151</v>
      </c>
      <c r="B86" s="54">
        <v>85</v>
      </c>
      <c r="C86" s="54">
        <f>'PR-RAS'!D90</f>
        <v>0</v>
      </c>
      <c r="D86" s="54">
        <f>'PR-RAS'!E90</f>
        <v>0</v>
      </c>
      <c r="E86" s="54">
        <v>0</v>
      </c>
      <c r="F86" s="54">
        <v>0</v>
      </c>
      <c r="G86" s="56">
        <f t="shared" si="2"/>
        <v>0</v>
      </c>
      <c r="H86" s="56">
        <f t="shared" si="3"/>
        <v>0</v>
      </c>
      <c r="I86" s="57">
        <v>0</v>
      </c>
      <c r="J86" s="58"/>
      <c r="K86" s="59"/>
      <c r="L86" s="59"/>
      <c r="M86" s="59"/>
      <c r="N86" s="59"/>
      <c r="O86" s="59"/>
      <c r="P86" s="59"/>
      <c r="Q86" s="59"/>
      <c r="R86" s="59"/>
      <c r="S86" s="59"/>
      <c r="T86" s="59"/>
      <c r="U86" s="59"/>
      <c r="V86" s="59"/>
      <c r="W86" s="59"/>
      <c r="X86" s="59"/>
      <c r="Y86" s="59"/>
      <c r="Z86" s="59"/>
    </row>
    <row r="87" spans="1:26" ht="12.75" customHeight="1" x14ac:dyDescent="0.2">
      <c r="A87" s="55">
        <v>151</v>
      </c>
      <c r="B87" s="54">
        <v>86</v>
      </c>
      <c r="C87" s="54">
        <f>'PR-RAS'!D91</f>
        <v>0</v>
      </c>
      <c r="D87" s="54">
        <f>'PR-RAS'!E91</f>
        <v>0</v>
      </c>
      <c r="E87" s="54">
        <v>0</v>
      </c>
      <c r="F87" s="54">
        <v>0</v>
      </c>
      <c r="G87" s="56">
        <f t="shared" si="2"/>
        <v>0</v>
      </c>
      <c r="H87" s="56">
        <f t="shared" si="3"/>
        <v>0</v>
      </c>
      <c r="I87" s="57">
        <v>0</v>
      </c>
      <c r="J87" s="58"/>
      <c r="K87" s="59"/>
      <c r="L87" s="59"/>
      <c r="M87" s="59"/>
      <c r="N87" s="59"/>
      <c r="O87" s="59"/>
      <c r="P87" s="59"/>
      <c r="Q87" s="59"/>
      <c r="R87" s="59"/>
      <c r="S87" s="59"/>
      <c r="T87" s="59"/>
      <c r="U87" s="59"/>
      <c r="V87" s="59"/>
      <c r="W87" s="59"/>
      <c r="X87" s="59"/>
      <c r="Y87" s="59"/>
      <c r="Z87" s="59"/>
    </row>
    <row r="88" spans="1:26" ht="12.75" customHeight="1" x14ac:dyDescent="0.2">
      <c r="A88" s="55">
        <v>151</v>
      </c>
      <c r="B88" s="54">
        <v>87</v>
      </c>
      <c r="C88" s="54">
        <f>'PR-RAS'!D92</f>
        <v>0</v>
      </c>
      <c r="D88" s="54">
        <f>'PR-RAS'!E92</f>
        <v>0</v>
      </c>
      <c r="E88" s="54">
        <v>0</v>
      </c>
      <c r="F88" s="54">
        <v>0</v>
      </c>
      <c r="G88" s="56">
        <f t="shared" si="2"/>
        <v>0</v>
      </c>
      <c r="H88" s="56">
        <f t="shared" si="3"/>
        <v>0</v>
      </c>
      <c r="I88" s="57">
        <v>0</v>
      </c>
      <c r="J88" s="58"/>
      <c r="K88" s="59"/>
      <c r="L88" s="59"/>
      <c r="M88" s="59"/>
      <c r="N88" s="59"/>
      <c r="O88" s="59"/>
      <c r="P88" s="59"/>
      <c r="Q88" s="59"/>
      <c r="R88" s="59"/>
      <c r="S88" s="59"/>
      <c r="T88" s="59"/>
      <c r="U88" s="59"/>
      <c r="V88" s="59"/>
      <c r="W88" s="59"/>
      <c r="X88" s="59"/>
      <c r="Y88" s="59"/>
      <c r="Z88" s="59"/>
    </row>
    <row r="89" spans="1:26" ht="12.75" customHeight="1" x14ac:dyDescent="0.2">
      <c r="A89" s="55">
        <v>151</v>
      </c>
      <c r="B89" s="54">
        <v>88</v>
      </c>
      <c r="C89" s="54">
        <f>'PR-RAS'!D93</f>
        <v>0</v>
      </c>
      <c r="D89" s="54">
        <f>'PR-RAS'!E93</f>
        <v>0</v>
      </c>
      <c r="E89" s="54">
        <v>0</v>
      </c>
      <c r="F89" s="54">
        <v>0</v>
      </c>
      <c r="G89" s="56">
        <f t="shared" si="2"/>
        <v>0</v>
      </c>
      <c r="H89" s="56">
        <f t="shared" si="3"/>
        <v>0</v>
      </c>
      <c r="I89" s="57">
        <v>0</v>
      </c>
      <c r="J89" s="58"/>
      <c r="K89" s="59"/>
      <c r="L89" s="59"/>
      <c r="M89" s="59"/>
      <c r="N89" s="59"/>
      <c r="O89" s="59"/>
      <c r="P89" s="59"/>
      <c r="Q89" s="59"/>
      <c r="R89" s="59"/>
      <c r="S89" s="59"/>
      <c r="T89" s="59"/>
      <c r="U89" s="59"/>
      <c r="V89" s="59"/>
      <c r="W89" s="59"/>
      <c r="X89" s="59"/>
      <c r="Y89" s="59"/>
      <c r="Z89" s="59"/>
    </row>
    <row r="90" spans="1:26" ht="12.75" customHeight="1" x14ac:dyDescent="0.2">
      <c r="A90" s="55">
        <v>151</v>
      </c>
      <c r="B90" s="54">
        <v>89</v>
      </c>
      <c r="C90" s="54">
        <f>'PR-RAS'!D94</f>
        <v>0</v>
      </c>
      <c r="D90" s="54">
        <f>'PR-RAS'!E94</f>
        <v>0</v>
      </c>
      <c r="E90" s="54">
        <v>0</v>
      </c>
      <c r="F90" s="54">
        <v>0</v>
      </c>
      <c r="G90" s="56">
        <f t="shared" si="2"/>
        <v>0</v>
      </c>
      <c r="H90" s="56">
        <f t="shared" si="3"/>
        <v>0</v>
      </c>
      <c r="I90" s="57">
        <v>0</v>
      </c>
      <c r="J90" s="58"/>
      <c r="K90" s="59"/>
      <c r="L90" s="59"/>
      <c r="M90" s="59"/>
      <c r="N90" s="59"/>
      <c r="O90" s="59"/>
      <c r="P90" s="59"/>
      <c r="Q90" s="59"/>
      <c r="R90" s="59"/>
      <c r="S90" s="59"/>
      <c r="T90" s="59"/>
      <c r="U90" s="59"/>
      <c r="V90" s="59"/>
      <c r="W90" s="59"/>
      <c r="X90" s="59"/>
      <c r="Y90" s="59"/>
      <c r="Z90" s="59"/>
    </row>
    <row r="91" spans="1:26" ht="12.75" customHeight="1" x14ac:dyDescent="0.2">
      <c r="A91" s="55">
        <v>151</v>
      </c>
      <c r="B91" s="54">
        <v>90</v>
      </c>
      <c r="C91" s="54">
        <f>'PR-RAS'!D95</f>
        <v>0</v>
      </c>
      <c r="D91" s="54">
        <f>'PR-RAS'!E95</f>
        <v>0</v>
      </c>
      <c r="E91" s="54">
        <v>0</v>
      </c>
      <c r="F91" s="54">
        <v>0</v>
      </c>
      <c r="G91" s="56">
        <f t="shared" si="2"/>
        <v>0</v>
      </c>
      <c r="H91" s="56">
        <f t="shared" si="3"/>
        <v>0</v>
      </c>
      <c r="I91" s="57">
        <v>0</v>
      </c>
      <c r="J91" s="58"/>
      <c r="K91" s="59"/>
      <c r="L91" s="59"/>
      <c r="M91" s="59"/>
      <c r="N91" s="59"/>
      <c r="O91" s="59"/>
      <c r="P91" s="59"/>
      <c r="Q91" s="59"/>
      <c r="R91" s="59"/>
      <c r="S91" s="59"/>
      <c r="T91" s="59"/>
      <c r="U91" s="59"/>
      <c r="V91" s="59"/>
      <c r="W91" s="59"/>
      <c r="X91" s="59"/>
      <c r="Y91" s="59"/>
      <c r="Z91" s="59"/>
    </row>
    <row r="92" spans="1:26" ht="12.75" customHeight="1" x14ac:dyDescent="0.2">
      <c r="A92" s="55">
        <v>151</v>
      </c>
      <c r="B92" s="54">
        <v>91</v>
      </c>
      <c r="C92" s="54">
        <f>'PR-RAS'!D96</f>
        <v>0</v>
      </c>
      <c r="D92" s="54">
        <f>'PR-RAS'!E96</f>
        <v>0</v>
      </c>
      <c r="E92" s="54">
        <v>0</v>
      </c>
      <c r="F92" s="54">
        <v>0</v>
      </c>
      <c r="G92" s="56">
        <f t="shared" si="2"/>
        <v>0</v>
      </c>
      <c r="H92" s="56">
        <f t="shared" si="3"/>
        <v>0</v>
      </c>
      <c r="I92" s="57">
        <v>0</v>
      </c>
      <c r="J92" s="58"/>
      <c r="K92" s="59"/>
      <c r="L92" s="59"/>
      <c r="M92" s="59"/>
      <c r="N92" s="59"/>
      <c r="O92" s="59"/>
      <c r="P92" s="59"/>
      <c r="Q92" s="59"/>
      <c r="R92" s="59"/>
      <c r="S92" s="59"/>
      <c r="T92" s="59"/>
      <c r="U92" s="59"/>
      <c r="V92" s="59"/>
      <c r="W92" s="59"/>
      <c r="X92" s="59"/>
      <c r="Y92" s="59"/>
      <c r="Z92" s="59"/>
    </row>
    <row r="93" spans="1:26" ht="12.75" customHeight="1" x14ac:dyDescent="0.2">
      <c r="A93" s="55">
        <v>151</v>
      </c>
      <c r="B93" s="54">
        <v>92</v>
      </c>
      <c r="C93" s="54">
        <f>'PR-RAS'!D97</f>
        <v>0</v>
      </c>
      <c r="D93" s="54">
        <f>'PR-RAS'!E97</f>
        <v>0</v>
      </c>
      <c r="E93" s="54">
        <v>0</v>
      </c>
      <c r="F93" s="54">
        <v>0</v>
      </c>
      <c r="G93" s="56">
        <f t="shared" si="2"/>
        <v>0</v>
      </c>
      <c r="H93" s="56">
        <f t="shared" si="3"/>
        <v>0</v>
      </c>
      <c r="I93" s="57">
        <v>0</v>
      </c>
      <c r="J93" s="58"/>
      <c r="K93" s="59"/>
      <c r="L93" s="59"/>
      <c r="M93" s="59"/>
      <c r="N93" s="59"/>
      <c r="O93" s="59"/>
      <c r="P93" s="59"/>
      <c r="Q93" s="59"/>
      <c r="R93" s="59"/>
      <c r="S93" s="59"/>
      <c r="T93" s="59"/>
      <c r="U93" s="59"/>
      <c r="V93" s="59"/>
      <c r="W93" s="59"/>
      <c r="X93" s="59"/>
      <c r="Y93" s="59"/>
      <c r="Z93" s="59"/>
    </row>
    <row r="94" spans="1:26" ht="12.75" customHeight="1" x14ac:dyDescent="0.2">
      <c r="A94" s="55">
        <v>151</v>
      </c>
      <c r="B94" s="54">
        <v>93</v>
      </c>
      <c r="C94" s="54">
        <f>'PR-RAS'!D98</f>
        <v>0</v>
      </c>
      <c r="D94" s="54">
        <f>'PR-RAS'!E98</f>
        <v>0</v>
      </c>
      <c r="E94" s="54">
        <v>0</v>
      </c>
      <c r="F94" s="54">
        <v>0</v>
      </c>
      <c r="G94" s="56">
        <f t="shared" si="2"/>
        <v>0</v>
      </c>
      <c r="H94" s="56">
        <f t="shared" si="3"/>
        <v>0</v>
      </c>
      <c r="I94" s="57">
        <v>0</v>
      </c>
      <c r="J94" s="58"/>
      <c r="K94" s="59"/>
      <c r="L94" s="59"/>
      <c r="M94" s="59"/>
      <c r="N94" s="59"/>
      <c r="O94" s="59"/>
      <c r="P94" s="59"/>
      <c r="Q94" s="59"/>
      <c r="R94" s="59"/>
      <c r="S94" s="59"/>
      <c r="T94" s="59"/>
      <c r="U94" s="59"/>
      <c r="V94" s="59"/>
      <c r="W94" s="59"/>
      <c r="X94" s="59"/>
      <c r="Y94" s="59"/>
      <c r="Z94" s="59"/>
    </row>
    <row r="95" spans="1:26" ht="12.75" customHeight="1" x14ac:dyDescent="0.2">
      <c r="A95" s="55">
        <v>151</v>
      </c>
      <c r="B95" s="54">
        <v>94</v>
      </c>
      <c r="C95" s="54">
        <f>'PR-RAS'!D99</f>
        <v>0</v>
      </c>
      <c r="D95" s="54">
        <f>'PR-RAS'!E99</f>
        <v>0</v>
      </c>
      <c r="E95" s="54">
        <v>0</v>
      </c>
      <c r="F95" s="54">
        <v>0</v>
      </c>
      <c r="G95" s="56">
        <f t="shared" si="2"/>
        <v>0</v>
      </c>
      <c r="H95" s="56">
        <f t="shared" si="3"/>
        <v>0</v>
      </c>
      <c r="I95" s="57">
        <v>0</v>
      </c>
      <c r="J95" s="58"/>
      <c r="K95" s="59"/>
      <c r="L95" s="59"/>
      <c r="M95" s="59"/>
      <c r="N95" s="59"/>
      <c r="O95" s="59"/>
      <c r="P95" s="59"/>
      <c r="Q95" s="59"/>
      <c r="R95" s="59"/>
      <c r="S95" s="59"/>
      <c r="T95" s="59"/>
      <c r="U95" s="59"/>
      <c r="V95" s="59"/>
      <c r="W95" s="59"/>
      <c r="X95" s="59"/>
      <c r="Y95" s="59"/>
      <c r="Z95" s="59"/>
    </row>
    <row r="96" spans="1:26" ht="12.75" customHeight="1" x14ac:dyDescent="0.2">
      <c r="A96" s="55">
        <v>151</v>
      </c>
      <c r="B96" s="54">
        <v>95</v>
      </c>
      <c r="C96" s="54">
        <f>'PR-RAS'!D100</f>
        <v>0</v>
      </c>
      <c r="D96" s="54">
        <f>'PR-RAS'!E100</f>
        <v>0</v>
      </c>
      <c r="E96" s="54">
        <v>0</v>
      </c>
      <c r="F96" s="54">
        <v>0</v>
      </c>
      <c r="G96" s="56">
        <f t="shared" si="2"/>
        <v>0</v>
      </c>
      <c r="H96" s="56">
        <f t="shared" si="3"/>
        <v>0</v>
      </c>
      <c r="I96" s="57">
        <v>0</v>
      </c>
      <c r="J96" s="58"/>
      <c r="K96" s="59"/>
      <c r="L96" s="59"/>
      <c r="M96" s="59"/>
      <c r="N96" s="59"/>
      <c r="O96" s="59"/>
      <c r="P96" s="59"/>
      <c r="Q96" s="59"/>
      <c r="R96" s="59"/>
      <c r="S96" s="59"/>
      <c r="T96" s="59"/>
      <c r="U96" s="59"/>
      <c r="V96" s="59"/>
      <c r="W96" s="59"/>
      <c r="X96" s="59"/>
      <c r="Y96" s="59"/>
      <c r="Z96" s="59"/>
    </row>
    <row r="97" spans="1:26" ht="12.75" customHeight="1" x14ac:dyDescent="0.2">
      <c r="A97" s="55">
        <v>151</v>
      </c>
      <c r="B97" s="54">
        <v>96</v>
      </c>
      <c r="C97" s="54">
        <f>'PR-RAS'!D101</f>
        <v>0</v>
      </c>
      <c r="D97" s="54">
        <f>'PR-RAS'!E101</f>
        <v>0</v>
      </c>
      <c r="E97" s="54">
        <v>0</v>
      </c>
      <c r="F97" s="54">
        <v>0</v>
      </c>
      <c r="G97" s="56">
        <f t="shared" si="2"/>
        <v>0</v>
      </c>
      <c r="H97" s="56">
        <f t="shared" si="3"/>
        <v>0</v>
      </c>
      <c r="I97" s="57">
        <v>0</v>
      </c>
      <c r="J97" s="58"/>
      <c r="K97" s="59"/>
      <c r="L97" s="59"/>
      <c r="M97" s="59"/>
      <c r="N97" s="59"/>
      <c r="O97" s="59"/>
      <c r="P97" s="59"/>
      <c r="Q97" s="59"/>
      <c r="R97" s="59"/>
      <c r="S97" s="59"/>
      <c r="T97" s="59"/>
      <c r="U97" s="59"/>
      <c r="V97" s="59"/>
      <c r="W97" s="59"/>
      <c r="X97" s="59"/>
      <c r="Y97" s="59"/>
      <c r="Z97" s="59"/>
    </row>
    <row r="98" spans="1:26" ht="12.75" customHeight="1" x14ac:dyDescent="0.2">
      <c r="A98" s="55">
        <v>151</v>
      </c>
      <c r="B98" s="54">
        <v>97</v>
      </c>
      <c r="C98" s="54">
        <f>'PR-RAS'!D102</f>
        <v>0</v>
      </c>
      <c r="D98" s="54">
        <f>'PR-RAS'!E102</f>
        <v>0</v>
      </c>
      <c r="E98" s="54">
        <v>0</v>
      </c>
      <c r="F98" s="54">
        <v>0</v>
      </c>
      <c r="G98" s="56">
        <f t="shared" si="2"/>
        <v>0</v>
      </c>
      <c r="H98" s="56">
        <f t="shared" si="3"/>
        <v>0</v>
      </c>
      <c r="I98" s="57">
        <v>0</v>
      </c>
      <c r="J98" s="58"/>
      <c r="K98" s="59"/>
      <c r="L98" s="59"/>
      <c r="M98" s="59"/>
      <c r="N98" s="59"/>
      <c r="O98" s="59"/>
      <c r="P98" s="59"/>
      <c r="Q98" s="59"/>
      <c r="R98" s="59"/>
      <c r="S98" s="59"/>
      <c r="T98" s="59"/>
      <c r="U98" s="59"/>
      <c r="V98" s="59"/>
      <c r="W98" s="59"/>
      <c r="X98" s="59"/>
      <c r="Y98" s="59"/>
      <c r="Z98" s="59"/>
    </row>
    <row r="99" spans="1:26" ht="12.75" customHeight="1" x14ac:dyDescent="0.2">
      <c r="A99" s="55">
        <v>151</v>
      </c>
      <c r="B99" s="54">
        <v>98</v>
      </c>
      <c r="C99" s="54">
        <f>'PR-RAS'!D103</f>
        <v>0</v>
      </c>
      <c r="D99" s="54">
        <f>'PR-RAS'!E103</f>
        <v>0</v>
      </c>
      <c r="E99" s="54">
        <v>0</v>
      </c>
      <c r="F99" s="54">
        <v>0</v>
      </c>
      <c r="G99" s="56">
        <f t="shared" si="2"/>
        <v>0</v>
      </c>
      <c r="H99" s="56">
        <f t="shared" si="3"/>
        <v>0</v>
      </c>
      <c r="I99" s="57">
        <v>0</v>
      </c>
      <c r="J99" s="58"/>
      <c r="K99" s="59"/>
      <c r="L99" s="59"/>
      <c r="M99" s="59"/>
      <c r="N99" s="59"/>
      <c r="O99" s="59"/>
      <c r="P99" s="59"/>
      <c r="Q99" s="59"/>
      <c r="R99" s="59"/>
      <c r="S99" s="59"/>
      <c r="T99" s="59"/>
      <c r="U99" s="59"/>
      <c r="V99" s="59"/>
      <c r="W99" s="59"/>
      <c r="X99" s="59"/>
      <c r="Y99" s="59"/>
      <c r="Z99" s="59"/>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8"/>
      <c r="K100" s="59"/>
      <c r="L100" s="59"/>
      <c r="M100" s="59"/>
      <c r="N100" s="59"/>
      <c r="O100" s="59"/>
      <c r="P100" s="59"/>
      <c r="Q100" s="59"/>
      <c r="R100" s="59"/>
      <c r="S100" s="59"/>
      <c r="T100" s="59"/>
      <c r="U100" s="59"/>
      <c r="V100" s="59"/>
      <c r="W100" s="59"/>
      <c r="X100" s="59"/>
      <c r="Y100" s="59"/>
      <c r="Z100" s="59"/>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8"/>
      <c r="K101" s="59"/>
      <c r="L101" s="59"/>
      <c r="M101" s="59"/>
      <c r="N101" s="59"/>
      <c r="O101" s="59"/>
      <c r="P101" s="59"/>
      <c r="Q101" s="59"/>
      <c r="R101" s="59"/>
      <c r="S101" s="59"/>
      <c r="T101" s="59"/>
      <c r="U101" s="59"/>
      <c r="V101" s="59"/>
      <c r="W101" s="59"/>
      <c r="X101" s="59"/>
      <c r="Y101" s="59"/>
      <c r="Z101" s="59"/>
    </row>
    <row r="102" spans="1:26" ht="12.75" customHeight="1" x14ac:dyDescent="0.2">
      <c r="A102" s="55">
        <v>151</v>
      </c>
      <c r="B102" s="54">
        <v>101</v>
      </c>
      <c r="C102" s="54">
        <f>'PR-RAS'!D106</f>
        <v>14600.83</v>
      </c>
      <c r="D102" s="54">
        <f>'PR-RAS'!E106</f>
        <v>75528.05</v>
      </c>
      <c r="E102" s="54">
        <v>0</v>
      </c>
      <c r="F102" s="54">
        <v>0</v>
      </c>
      <c r="G102" s="56">
        <f t="shared" si="2"/>
        <v>16731.34993</v>
      </c>
      <c r="H102" s="56">
        <f t="shared" si="3"/>
        <v>0.22000000000298314</v>
      </c>
      <c r="I102" s="57">
        <v>0</v>
      </c>
      <c r="J102" s="58"/>
      <c r="K102" s="59"/>
      <c r="L102" s="59"/>
      <c r="M102" s="59"/>
      <c r="N102" s="59"/>
      <c r="O102" s="59"/>
      <c r="P102" s="59"/>
      <c r="Q102" s="59"/>
      <c r="R102" s="59"/>
      <c r="S102" s="59"/>
      <c r="T102" s="59"/>
      <c r="U102" s="59"/>
      <c r="V102" s="59"/>
      <c r="W102" s="59"/>
      <c r="X102" s="59"/>
      <c r="Y102" s="59"/>
      <c r="Z102" s="59"/>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8"/>
      <c r="K103" s="59"/>
      <c r="L103" s="59"/>
      <c r="M103" s="59"/>
      <c r="N103" s="59"/>
      <c r="O103" s="59"/>
      <c r="P103" s="59"/>
      <c r="Q103" s="59"/>
      <c r="R103" s="59"/>
      <c r="S103" s="59"/>
      <c r="T103" s="59"/>
      <c r="U103" s="59"/>
      <c r="V103" s="59"/>
      <c r="W103" s="59"/>
      <c r="X103" s="59"/>
      <c r="Y103" s="59"/>
      <c r="Z103" s="59"/>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8"/>
      <c r="K104" s="59"/>
      <c r="L104" s="59"/>
      <c r="M104" s="59"/>
      <c r="N104" s="59"/>
      <c r="O104" s="59"/>
      <c r="P104" s="59"/>
      <c r="Q104" s="59"/>
      <c r="R104" s="59"/>
      <c r="S104" s="59"/>
      <c r="T104" s="59"/>
      <c r="U104" s="59"/>
      <c r="V104" s="59"/>
      <c r="W104" s="59"/>
      <c r="X104" s="59"/>
      <c r="Y104" s="59"/>
      <c r="Z104" s="59"/>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8"/>
      <c r="K105" s="59"/>
      <c r="L105" s="59"/>
      <c r="M105" s="59"/>
      <c r="N105" s="59"/>
      <c r="O105" s="59"/>
      <c r="P105" s="59"/>
      <c r="Q105" s="59"/>
      <c r="R105" s="59"/>
      <c r="S105" s="59"/>
      <c r="T105" s="59"/>
      <c r="U105" s="59"/>
      <c r="V105" s="59"/>
      <c r="W105" s="59"/>
      <c r="X105" s="59"/>
      <c r="Y105" s="59"/>
      <c r="Z105" s="59"/>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8"/>
      <c r="K106" s="59"/>
      <c r="L106" s="59"/>
      <c r="M106" s="59"/>
      <c r="N106" s="59"/>
      <c r="O106" s="59"/>
      <c r="P106" s="59"/>
      <c r="Q106" s="59"/>
      <c r="R106" s="59"/>
      <c r="S106" s="59"/>
      <c r="T106" s="59"/>
      <c r="U106" s="59"/>
      <c r="V106" s="59"/>
      <c r="W106" s="59"/>
      <c r="X106" s="59"/>
      <c r="Y106" s="59"/>
      <c r="Z106" s="59"/>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8"/>
      <c r="K107" s="59"/>
      <c r="L107" s="59"/>
      <c r="M107" s="59"/>
      <c r="N107" s="59"/>
      <c r="O107" s="59"/>
      <c r="P107" s="59"/>
      <c r="Q107" s="59"/>
      <c r="R107" s="59"/>
      <c r="S107" s="59"/>
      <c r="T107" s="59"/>
      <c r="U107" s="59"/>
      <c r="V107" s="59"/>
      <c r="W107" s="59"/>
      <c r="X107" s="59"/>
      <c r="Y107" s="59"/>
      <c r="Z107" s="59"/>
    </row>
    <row r="108" spans="1:26" ht="12.75" customHeight="1" x14ac:dyDescent="0.2">
      <c r="A108" s="55">
        <v>151</v>
      </c>
      <c r="B108" s="54">
        <v>107</v>
      </c>
      <c r="C108" s="54">
        <f>'PR-RAS'!D112</f>
        <v>14600.83</v>
      </c>
      <c r="D108" s="54">
        <f>'PR-RAS'!E112</f>
        <v>75528.05</v>
      </c>
      <c r="E108" s="54">
        <v>0</v>
      </c>
      <c r="F108" s="54">
        <v>0</v>
      </c>
      <c r="G108" s="56">
        <f t="shared" si="2"/>
        <v>17725.291509999999</v>
      </c>
      <c r="H108" s="56">
        <f t="shared" si="3"/>
        <v>0.22000000000298314</v>
      </c>
      <c r="I108" s="57">
        <v>0</v>
      </c>
      <c r="J108" s="58"/>
      <c r="K108" s="59"/>
      <c r="L108" s="59"/>
      <c r="M108" s="59"/>
      <c r="N108" s="59"/>
      <c r="O108" s="59"/>
      <c r="P108" s="59"/>
      <c r="Q108" s="59"/>
      <c r="R108" s="59"/>
      <c r="S108" s="59"/>
      <c r="T108" s="59"/>
      <c r="U108" s="59"/>
      <c r="V108" s="59"/>
      <c r="W108" s="59"/>
      <c r="X108" s="59"/>
      <c r="Y108" s="59"/>
      <c r="Z108" s="59"/>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8"/>
      <c r="K109" s="59"/>
      <c r="L109" s="59"/>
      <c r="M109" s="59"/>
      <c r="N109" s="59"/>
      <c r="O109" s="59"/>
      <c r="P109" s="59"/>
      <c r="Q109" s="59"/>
      <c r="R109" s="59"/>
      <c r="S109" s="59"/>
      <c r="T109" s="59"/>
      <c r="U109" s="59"/>
      <c r="V109" s="59"/>
      <c r="W109" s="59"/>
      <c r="X109" s="59"/>
      <c r="Y109" s="59"/>
      <c r="Z109" s="59"/>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8"/>
      <c r="K110" s="59"/>
      <c r="L110" s="59"/>
      <c r="M110" s="59"/>
      <c r="N110" s="59"/>
      <c r="O110" s="59"/>
      <c r="P110" s="59"/>
      <c r="Q110" s="59"/>
      <c r="R110" s="59"/>
      <c r="S110" s="59"/>
      <c r="T110" s="59"/>
      <c r="U110" s="59"/>
      <c r="V110" s="59"/>
      <c r="W110" s="59"/>
      <c r="X110" s="59"/>
      <c r="Y110" s="59"/>
      <c r="Z110" s="59"/>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8"/>
      <c r="K111" s="59"/>
      <c r="L111" s="59"/>
      <c r="M111" s="59"/>
      <c r="N111" s="59"/>
      <c r="O111" s="59"/>
      <c r="P111" s="59"/>
      <c r="Q111" s="59"/>
      <c r="R111" s="59"/>
      <c r="S111" s="59"/>
      <c r="T111" s="59"/>
      <c r="U111" s="59"/>
      <c r="V111" s="59"/>
      <c r="W111" s="59"/>
      <c r="X111" s="59"/>
      <c r="Y111" s="59"/>
      <c r="Z111" s="59"/>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8"/>
      <c r="K112" s="59"/>
      <c r="L112" s="59"/>
      <c r="M112" s="59"/>
      <c r="N112" s="59"/>
      <c r="O112" s="59"/>
      <c r="P112" s="59"/>
      <c r="Q112" s="59"/>
      <c r="R112" s="59"/>
      <c r="S112" s="59"/>
      <c r="T112" s="59"/>
      <c r="U112" s="59"/>
      <c r="V112" s="59"/>
      <c r="W112" s="59"/>
      <c r="X112" s="59"/>
      <c r="Y112" s="59"/>
      <c r="Z112" s="59"/>
    </row>
    <row r="113" spans="1:26" ht="12.75" customHeight="1" x14ac:dyDescent="0.2">
      <c r="A113" s="55">
        <v>151</v>
      </c>
      <c r="B113" s="54">
        <v>112</v>
      </c>
      <c r="C113" s="54">
        <f>'PR-RAS'!D117</f>
        <v>14600.83</v>
      </c>
      <c r="D113" s="54">
        <f>'PR-RAS'!E117</f>
        <v>75528.05</v>
      </c>
      <c r="E113" s="54">
        <v>0</v>
      </c>
      <c r="F113" s="54">
        <v>0</v>
      </c>
      <c r="G113" s="56">
        <f t="shared" si="2"/>
        <v>18553.576160000001</v>
      </c>
      <c r="H113" s="56">
        <f t="shared" si="3"/>
        <v>0.22000000000298314</v>
      </c>
      <c r="I113" s="57">
        <v>0</v>
      </c>
      <c r="J113" s="58"/>
      <c r="K113" s="59"/>
      <c r="L113" s="59"/>
      <c r="M113" s="59"/>
      <c r="N113" s="59"/>
      <c r="O113" s="59"/>
      <c r="P113" s="59"/>
      <c r="Q113" s="59"/>
      <c r="R113" s="59"/>
      <c r="S113" s="59"/>
      <c r="T113" s="59"/>
      <c r="U113" s="59"/>
      <c r="V113" s="59"/>
      <c r="W113" s="59"/>
      <c r="X113" s="59"/>
      <c r="Y113" s="59"/>
      <c r="Z113" s="59"/>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8"/>
      <c r="K114" s="59"/>
      <c r="L114" s="59"/>
      <c r="M114" s="59"/>
      <c r="N114" s="59"/>
      <c r="O114" s="59"/>
      <c r="P114" s="59"/>
      <c r="Q114" s="59"/>
      <c r="R114" s="59"/>
      <c r="S114" s="59"/>
      <c r="T114" s="59"/>
      <c r="U114" s="59"/>
      <c r="V114" s="59"/>
      <c r="W114" s="59"/>
      <c r="X114" s="59"/>
      <c r="Y114" s="59"/>
      <c r="Z114" s="59"/>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8"/>
      <c r="K115" s="59"/>
      <c r="L115" s="59"/>
      <c r="M115" s="59"/>
      <c r="N115" s="59"/>
      <c r="O115" s="59"/>
      <c r="P115" s="59"/>
      <c r="Q115" s="59"/>
      <c r="R115" s="59"/>
      <c r="S115" s="59"/>
      <c r="T115" s="59"/>
      <c r="U115" s="59"/>
      <c r="V115" s="59"/>
      <c r="W115" s="59"/>
      <c r="X115" s="59"/>
      <c r="Y115" s="59"/>
      <c r="Z115" s="59"/>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8"/>
      <c r="K116" s="59"/>
      <c r="L116" s="59"/>
      <c r="M116" s="59"/>
      <c r="N116" s="59"/>
      <c r="O116" s="59"/>
      <c r="P116" s="59"/>
      <c r="Q116" s="59"/>
      <c r="R116" s="59"/>
      <c r="S116" s="59"/>
      <c r="T116" s="59"/>
      <c r="U116" s="59"/>
      <c r="V116" s="59"/>
      <c r="W116" s="59"/>
      <c r="X116" s="59"/>
      <c r="Y116" s="59"/>
      <c r="Z116" s="59"/>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8"/>
      <c r="K117" s="59"/>
      <c r="L117" s="59"/>
      <c r="M117" s="59"/>
      <c r="N117" s="59"/>
      <c r="O117" s="59"/>
      <c r="P117" s="59"/>
      <c r="Q117" s="59"/>
      <c r="R117" s="59"/>
      <c r="S117" s="59"/>
      <c r="T117" s="59"/>
      <c r="U117" s="59"/>
      <c r="V117" s="59"/>
      <c r="W117" s="59"/>
      <c r="X117" s="59"/>
      <c r="Y117" s="59"/>
      <c r="Z117" s="59"/>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8"/>
      <c r="K118" s="59"/>
      <c r="L118" s="59"/>
      <c r="M118" s="59"/>
      <c r="N118" s="59"/>
      <c r="O118" s="59"/>
      <c r="P118" s="59"/>
      <c r="Q118" s="59"/>
      <c r="R118" s="59"/>
      <c r="S118" s="59"/>
      <c r="T118" s="59"/>
      <c r="U118" s="59"/>
      <c r="V118" s="59"/>
      <c r="W118" s="59"/>
      <c r="X118" s="59"/>
      <c r="Y118" s="59"/>
      <c r="Z118" s="59"/>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8"/>
      <c r="K119" s="59"/>
      <c r="L119" s="59"/>
      <c r="M119" s="59"/>
      <c r="N119" s="59"/>
      <c r="O119" s="59"/>
      <c r="P119" s="59"/>
      <c r="Q119" s="59"/>
      <c r="R119" s="59"/>
      <c r="S119" s="59"/>
      <c r="T119" s="59"/>
      <c r="U119" s="59"/>
      <c r="V119" s="59"/>
      <c r="W119" s="59"/>
      <c r="X119" s="59"/>
      <c r="Y119" s="59"/>
      <c r="Z119" s="59"/>
    </row>
    <row r="120" spans="1:26" ht="12.75" customHeight="1" x14ac:dyDescent="0.2">
      <c r="A120" s="55">
        <v>151</v>
      </c>
      <c r="B120" s="54">
        <v>119</v>
      </c>
      <c r="C120" s="54">
        <f>'PR-RAS'!D124</f>
        <v>23388.1</v>
      </c>
      <c r="D120" s="54">
        <f>'PR-RAS'!E124</f>
        <v>19674.11</v>
      </c>
      <c r="E120" s="54">
        <v>0</v>
      </c>
      <c r="F120" s="54">
        <v>0</v>
      </c>
      <c r="G120" s="56">
        <f t="shared" si="2"/>
        <v>7465.6220799999992</v>
      </c>
      <c r="H120" s="56">
        <f t="shared" si="3"/>
        <v>0.20999999999912689</v>
      </c>
      <c r="I120" s="57">
        <v>0</v>
      </c>
      <c r="J120" s="58"/>
      <c r="K120" s="59"/>
      <c r="L120" s="59"/>
      <c r="M120" s="59"/>
      <c r="N120" s="59"/>
      <c r="O120" s="59"/>
      <c r="P120" s="59"/>
      <c r="Q120" s="59"/>
      <c r="R120" s="59"/>
      <c r="S120" s="59"/>
      <c r="T120" s="59"/>
      <c r="U120" s="59"/>
      <c r="V120" s="59"/>
      <c r="W120" s="59"/>
      <c r="X120" s="59"/>
      <c r="Y120" s="59"/>
      <c r="Z120" s="59"/>
    </row>
    <row r="121" spans="1:26" ht="12.75" customHeight="1" x14ac:dyDescent="0.2">
      <c r="A121" s="55">
        <v>151</v>
      </c>
      <c r="B121" s="54">
        <v>120</v>
      </c>
      <c r="C121" s="54">
        <f>'PR-RAS'!D125</f>
        <v>23388.1</v>
      </c>
      <c r="D121" s="54">
        <f>'PR-RAS'!E125</f>
        <v>19674.11</v>
      </c>
      <c r="E121" s="54">
        <v>0</v>
      </c>
      <c r="F121" s="54">
        <v>0</v>
      </c>
      <c r="G121" s="56">
        <f t="shared" si="2"/>
        <v>7528.3584000000001</v>
      </c>
      <c r="H121" s="56">
        <f t="shared" si="3"/>
        <v>0.20999999999912689</v>
      </c>
      <c r="I121" s="57">
        <v>0</v>
      </c>
      <c r="J121" s="58"/>
      <c r="K121" s="59"/>
      <c r="L121" s="59"/>
      <c r="M121" s="59"/>
      <c r="N121" s="59"/>
      <c r="O121" s="59"/>
      <c r="P121" s="59"/>
      <c r="Q121" s="59"/>
      <c r="R121" s="59"/>
      <c r="S121" s="59"/>
      <c r="T121" s="59"/>
      <c r="U121" s="59"/>
      <c r="V121" s="59"/>
      <c r="W121" s="59"/>
      <c r="X121" s="59"/>
      <c r="Y121" s="59"/>
      <c r="Z121" s="59"/>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8"/>
      <c r="K122" s="59"/>
      <c r="L122" s="59"/>
      <c r="M122" s="59"/>
      <c r="N122" s="59"/>
      <c r="O122" s="59"/>
      <c r="P122" s="59"/>
      <c r="Q122" s="59"/>
      <c r="R122" s="59"/>
      <c r="S122" s="59"/>
      <c r="T122" s="59"/>
      <c r="U122" s="59"/>
      <c r="V122" s="59"/>
      <c r="W122" s="59"/>
      <c r="X122" s="59"/>
      <c r="Y122" s="59"/>
      <c r="Z122" s="59"/>
    </row>
    <row r="123" spans="1:26" ht="12.75" customHeight="1" x14ac:dyDescent="0.2">
      <c r="A123" s="55">
        <v>151</v>
      </c>
      <c r="B123" s="54">
        <v>122</v>
      </c>
      <c r="C123" s="54">
        <f>'PR-RAS'!D127</f>
        <v>23388.1</v>
      </c>
      <c r="D123" s="54">
        <f>'PR-RAS'!E127</f>
        <v>19674.11</v>
      </c>
      <c r="E123" s="54">
        <v>0</v>
      </c>
      <c r="F123" s="54">
        <v>0</v>
      </c>
      <c r="G123" s="56">
        <f t="shared" si="2"/>
        <v>7653.83104</v>
      </c>
      <c r="H123" s="56">
        <f t="shared" si="3"/>
        <v>0.20999999999912689</v>
      </c>
      <c r="I123" s="57">
        <v>0</v>
      </c>
      <c r="J123" s="58"/>
      <c r="K123" s="59"/>
      <c r="L123" s="59"/>
      <c r="M123" s="59"/>
      <c r="N123" s="59"/>
      <c r="O123" s="59"/>
      <c r="P123" s="59"/>
      <c r="Q123" s="59"/>
      <c r="R123" s="59"/>
      <c r="S123" s="59"/>
      <c r="T123" s="59"/>
      <c r="U123" s="59"/>
      <c r="V123" s="59"/>
      <c r="W123" s="59"/>
      <c r="X123" s="59"/>
      <c r="Y123" s="59"/>
      <c r="Z123" s="59"/>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8"/>
      <c r="K124" s="59"/>
      <c r="L124" s="59"/>
      <c r="M124" s="59"/>
      <c r="N124" s="59"/>
      <c r="O124" s="59"/>
      <c r="P124" s="59"/>
      <c r="Q124" s="59"/>
      <c r="R124" s="59"/>
      <c r="S124" s="59"/>
      <c r="T124" s="59"/>
      <c r="U124" s="59"/>
      <c r="V124" s="59"/>
      <c r="W124" s="59"/>
      <c r="X124" s="59"/>
      <c r="Y124" s="59"/>
      <c r="Z124" s="59"/>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8"/>
      <c r="K125" s="59"/>
      <c r="L125" s="59"/>
      <c r="M125" s="59"/>
      <c r="N125" s="59"/>
      <c r="O125" s="59"/>
      <c r="P125" s="59"/>
      <c r="Q125" s="59"/>
      <c r="R125" s="59"/>
      <c r="S125" s="59"/>
      <c r="T125" s="59"/>
      <c r="U125" s="59"/>
      <c r="V125" s="59"/>
      <c r="W125" s="59"/>
      <c r="X125" s="59"/>
      <c r="Y125" s="59"/>
      <c r="Z125" s="59"/>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8"/>
      <c r="K126" s="59"/>
      <c r="L126" s="59"/>
      <c r="M126" s="59"/>
      <c r="N126" s="59"/>
      <c r="O126" s="59"/>
      <c r="P126" s="59"/>
      <c r="Q126" s="59"/>
      <c r="R126" s="59"/>
      <c r="S126" s="59"/>
      <c r="T126" s="59"/>
      <c r="U126" s="59"/>
      <c r="V126" s="59"/>
      <c r="W126" s="59"/>
      <c r="X126" s="59"/>
      <c r="Y126" s="59"/>
      <c r="Z126" s="59"/>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8"/>
      <c r="K127" s="59"/>
      <c r="L127" s="59"/>
      <c r="M127" s="59"/>
      <c r="N127" s="59"/>
      <c r="O127" s="59"/>
      <c r="P127" s="59"/>
      <c r="Q127" s="59"/>
      <c r="R127" s="59"/>
      <c r="S127" s="59"/>
      <c r="T127" s="59"/>
      <c r="U127" s="59"/>
      <c r="V127" s="59"/>
      <c r="W127" s="59"/>
      <c r="X127" s="59"/>
      <c r="Y127" s="59"/>
      <c r="Z127" s="59"/>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8"/>
      <c r="K128" s="59"/>
      <c r="L128" s="59"/>
      <c r="M128" s="59"/>
      <c r="N128" s="59"/>
      <c r="O128" s="59"/>
      <c r="P128" s="59"/>
      <c r="Q128" s="59"/>
      <c r="R128" s="59"/>
      <c r="S128" s="59"/>
      <c r="T128" s="59"/>
      <c r="U128" s="59"/>
      <c r="V128" s="59"/>
      <c r="W128" s="59"/>
      <c r="X128" s="59"/>
      <c r="Y128" s="59"/>
      <c r="Z128" s="59"/>
    </row>
    <row r="129" spans="1:26" ht="12.75" customHeight="1" x14ac:dyDescent="0.2">
      <c r="A129" s="55">
        <v>151</v>
      </c>
      <c r="B129" s="54">
        <v>128</v>
      </c>
      <c r="C129" s="54">
        <f>'PR-RAS'!D133</f>
        <v>813815.48</v>
      </c>
      <c r="D129" s="54">
        <f>'PR-RAS'!E133</f>
        <v>1033501.3</v>
      </c>
      <c r="E129" s="54">
        <v>0</v>
      </c>
      <c r="F129" s="54">
        <v>0</v>
      </c>
      <c r="G129" s="56">
        <f t="shared" si="2"/>
        <v>368744.71424</v>
      </c>
      <c r="H129" s="56">
        <f t="shared" si="3"/>
        <v>0.78000000002793968</v>
      </c>
      <c r="I129" s="57">
        <v>0</v>
      </c>
      <c r="J129" s="58"/>
      <c r="K129" s="59"/>
      <c r="L129" s="59"/>
      <c r="M129" s="59"/>
      <c r="N129" s="59"/>
      <c r="O129" s="59"/>
      <c r="P129" s="59"/>
      <c r="Q129" s="59"/>
      <c r="R129" s="59"/>
      <c r="S129" s="59"/>
      <c r="T129" s="59"/>
      <c r="U129" s="59"/>
      <c r="V129" s="59"/>
      <c r="W129" s="59"/>
      <c r="X129" s="59"/>
      <c r="Y129" s="59"/>
      <c r="Z129" s="59"/>
    </row>
    <row r="130" spans="1:26" ht="12.75" customHeight="1" x14ac:dyDescent="0.2">
      <c r="A130" s="55">
        <v>151</v>
      </c>
      <c r="B130" s="54">
        <v>129</v>
      </c>
      <c r="C130" s="54">
        <f>'PR-RAS'!D134</f>
        <v>813815.48</v>
      </c>
      <c r="D130" s="54">
        <f>'PR-RAS'!E134</f>
        <v>1033501.3</v>
      </c>
      <c r="E130" s="54">
        <v>0</v>
      </c>
      <c r="F130" s="54">
        <v>0</v>
      </c>
      <c r="G130" s="56">
        <f t="shared" ref="G130:G193" si="4">(B130/1000)*(C130*1+D130*2)</f>
        <v>371625.53232</v>
      </c>
      <c r="H130" s="56">
        <f t="shared" ref="H130:H193" si="5">ABS(C130-ROUND(C130,0))+ABS(D130-ROUND(D130,0))</f>
        <v>0.78000000002793968</v>
      </c>
      <c r="I130" s="57">
        <v>0</v>
      </c>
      <c r="J130" s="58"/>
      <c r="K130" s="59"/>
      <c r="L130" s="59"/>
      <c r="M130" s="59"/>
      <c r="N130" s="59"/>
      <c r="O130" s="59"/>
      <c r="P130" s="59"/>
      <c r="Q130" s="59"/>
      <c r="R130" s="59"/>
      <c r="S130" s="59"/>
      <c r="T130" s="59"/>
      <c r="U130" s="59"/>
      <c r="V130" s="59"/>
      <c r="W130" s="59"/>
      <c r="X130" s="59"/>
      <c r="Y130" s="59"/>
      <c r="Z130" s="59"/>
    </row>
    <row r="131" spans="1:26" ht="12.75" customHeight="1" x14ac:dyDescent="0.2">
      <c r="A131" s="55">
        <v>151</v>
      </c>
      <c r="B131" s="54">
        <v>130</v>
      </c>
      <c r="C131" s="54">
        <f>'PR-RAS'!D135</f>
        <v>813815.48</v>
      </c>
      <c r="D131" s="54">
        <f>'PR-RAS'!E135</f>
        <v>1033501.3</v>
      </c>
      <c r="E131" s="54">
        <v>0</v>
      </c>
      <c r="F131" s="54">
        <v>0</v>
      </c>
      <c r="G131" s="56">
        <f t="shared" si="4"/>
        <v>374506.3504</v>
      </c>
      <c r="H131" s="56">
        <f t="shared" si="5"/>
        <v>0.78000000002793968</v>
      </c>
      <c r="I131" s="57">
        <v>0</v>
      </c>
      <c r="J131" s="58"/>
      <c r="K131" s="59"/>
      <c r="L131" s="59"/>
      <c r="M131" s="59"/>
      <c r="N131" s="59"/>
      <c r="O131" s="59"/>
      <c r="P131" s="59"/>
      <c r="Q131" s="59"/>
      <c r="R131" s="59"/>
      <c r="S131" s="59"/>
      <c r="T131" s="59"/>
      <c r="U131" s="59"/>
      <c r="V131" s="59"/>
      <c r="W131" s="59"/>
      <c r="X131" s="59"/>
      <c r="Y131" s="59"/>
      <c r="Z131" s="59"/>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8"/>
      <c r="K132" s="59"/>
      <c r="L132" s="59"/>
      <c r="M132" s="59"/>
      <c r="N132" s="59"/>
      <c r="O132" s="59"/>
      <c r="P132" s="59"/>
      <c r="Q132" s="59"/>
      <c r="R132" s="59"/>
      <c r="S132" s="59"/>
      <c r="T132" s="59"/>
      <c r="U132" s="59"/>
      <c r="V132" s="59"/>
      <c r="W132" s="59"/>
      <c r="X132" s="59"/>
      <c r="Y132" s="59"/>
      <c r="Z132" s="59"/>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8"/>
      <c r="K133" s="59"/>
      <c r="L133" s="59"/>
      <c r="M133" s="59"/>
      <c r="N133" s="59"/>
      <c r="O133" s="59"/>
      <c r="P133" s="59"/>
      <c r="Q133" s="59"/>
      <c r="R133" s="59"/>
      <c r="S133" s="59"/>
      <c r="T133" s="59"/>
      <c r="U133" s="59"/>
      <c r="V133" s="59"/>
      <c r="W133" s="59"/>
      <c r="X133" s="59"/>
      <c r="Y133" s="59"/>
      <c r="Z133" s="59"/>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8"/>
      <c r="K134" s="59"/>
      <c r="L134" s="59"/>
      <c r="M134" s="59"/>
      <c r="N134" s="59"/>
      <c r="O134" s="59"/>
      <c r="P134" s="59"/>
      <c r="Q134" s="59"/>
      <c r="R134" s="59"/>
      <c r="S134" s="59"/>
      <c r="T134" s="59"/>
      <c r="U134" s="59"/>
      <c r="V134" s="59"/>
      <c r="W134" s="59"/>
      <c r="X134" s="59"/>
      <c r="Y134" s="59"/>
      <c r="Z134" s="59"/>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8"/>
      <c r="K135" s="59"/>
      <c r="L135" s="59"/>
      <c r="M135" s="59"/>
      <c r="N135" s="59"/>
      <c r="O135" s="59"/>
      <c r="P135" s="59"/>
      <c r="Q135" s="59"/>
      <c r="R135" s="59"/>
      <c r="S135" s="59"/>
      <c r="T135" s="59"/>
      <c r="U135" s="59"/>
      <c r="V135" s="59"/>
      <c r="W135" s="59"/>
      <c r="X135" s="59"/>
      <c r="Y135" s="59"/>
      <c r="Z135" s="59"/>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8"/>
      <c r="K136" s="59"/>
      <c r="L136" s="59"/>
      <c r="M136" s="59"/>
      <c r="N136" s="59"/>
      <c r="O136" s="59"/>
      <c r="P136" s="59"/>
      <c r="Q136" s="59"/>
      <c r="R136" s="59"/>
      <c r="S136" s="59"/>
      <c r="T136" s="59"/>
      <c r="U136" s="59"/>
      <c r="V136" s="59"/>
      <c r="W136" s="59"/>
      <c r="X136" s="59"/>
      <c r="Y136" s="59"/>
      <c r="Z136" s="59"/>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8"/>
      <c r="K137" s="59"/>
      <c r="L137" s="59"/>
      <c r="M137" s="59"/>
      <c r="N137" s="59"/>
      <c r="O137" s="59"/>
      <c r="P137" s="59"/>
      <c r="Q137" s="59"/>
      <c r="R137" s="59"/>
      <c r="S137" s="59"/>
      <c r="T137" s="59"/>
      <c r="U137" s="59"/>
      <c r="V137" s="59"/>
      <c r="W137" s="59"/>
      <c r="X137" s="59"/>
      <c r="Y137" s="59"/>
      <c r="Z137" s="59"/>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8"/>
      <c r="K138" s="59"/>
      <c r="L138" s="59"/>
      <c r="M138" s="59"/>
      <c r="N138" s="59"/>
      <c r="O138" s="59"/>
      <c r="P138" s="59"/>
      <c r="Q138" s="59"/>
      <c r="R138" s="59"/>
      <c r="S138" s="59"/>
      <c r="T138" s="59"/>
      <c r="U138" s="59"/>
      <c r="V138" s="59"/>
      <c r="W138" s="59"/>
      <c r="X138" s="59"/>
      <c r="Y138" s="59"/>
      <c r="Z138" s="59"/>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8"/>
      <c r="K139" s="59"/>
      <c r="L139" s="59"/>
      <c r="M139" s="59"/>
      <c r="N139" s="59"/>
      <c r="O139" s="59"/>
      <c r="P139" s="59"/>
      <c r="Q139" s="59"/>
      <c r="R139" s="59"/>
      <c r="S139" s="59"/>
      <c r="T139" s="59"/>
      <c r="U139" s="59"/>
      <c r="V139" s="59"/>
      <c r="W139" s="59"/>
      <c r="X139" s="59"/>
      <c r="Y139" s="59"/>
      <c r="Z139" s="59"/>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8"/>
      <c r="K140" s="59"/>
      <c r="L140" s="59"/>
      <c r="M140" s="59"/>
      <c r="N140" s="59"/>
      <c r="O140" s="59"/>
      <c r="P140" s="59"/>
      <c r="Q140" s="59"/>
      <c r="R140" s="59"/>
      <c r="S140" s="59"/>
      <c r="T140" s="59"/>
      <c r="U140" s="59"/>
      <c r="V140" s="59"/>
      <c r="W140" s="59"/>
      <c r="X140" s="59"/>
      <c r="Y140" s="59"/>
      <c r="Z140" s="59"/>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8"/>
      <c r="K141" s="59"/>
      <c r="L141" s="59"/>
      <c r="M141" s="59"/>
      <c r="N141" s="59"/>
      <c r="O141" s="59"/>
      <c r="P141" s="59"/>
      <c r="Q141" s="59"/>
      <c r="R141" s="59"/>
      <c r="S141" s="59"/>
      <c r="T141" s="59"/>
      <c r="U141" s="59"/>
      <c r="V141" s="59"/>
      <c r="W141" s="59"/>
      <c r="X141" s="59"/>
      <c r="Y141" s="59"/>
      <c r="Z141" s="59"/>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8"/>
      <c r="K142" s="59"/>
      <c r="L142" s="59"/>
      <c r="M142" s="59"/>
      <c r="N142" s="59"/>
      <c r="O142" s="59"/>
      <c r="P142" s="59"/>
      <c r="Q142" s="59"/>
      <c r="R142" s="59"/>
      <c r="S142" s="59"/>
      <c r="T142" s="59"/>
      <c r="U142" s="59"/>
      <c r="V142" s="59"/>
      <c r="W142" s="59"/>
      <c r="X142" s="59"/>
      <c r="Y142" s="59"/>
      <c r="Z142" s="59"/>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8"/>
      <c r="K143" s="59"/>
      <c r="L143" s="59"/>
      <c r="M143" s="59"/>
      <c r="N143" s="59"/>
      <c r="O143" s="59"/>
      <c r="P143" s="59"/>
      <c r="Q143" s="59"/>
      <c r="R143" s="59"/>
      <c r="S143" s="59"/>
      <c r="T143" s="59"/>
      <c r="U143" s="59"/>
      <c r="V143" s="59"/>
      <c r="W143" s="59"/>
      <c r="X143" s="59"/>
      <c r="Y143" s="59"/>
      <c r="Z143" s="59"/>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8"/>
      <c r="K144" s="59"/>
      <c r="L144" s="59"/>
      <c r="M144" s="59"/>
      <c r="N144" s="59"/>
      <c r="O144" s="59"/>
      <c r="P144" s="59"/>
      <c r="Q144" s="59"/>
      <c r="R144" s="59"/>
      <c r="S144" s="59"/>
      <c r="T144" s="59"/>
      <c r="U144" s="59"/>
      <c r="V144" s="59"/>
      <c r="W144" s="59"/>
      <c r="X144" s="59"/>
      <c r="Y144" s="59"/>
      <c r="Z144" s="59"/>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8"/>
      <c r="K145" s="59"/>
      <c r="L145" s="59"/>
      <c r="M145" s="59"/>
      <c r="N145" s="59"/>
      <c r="O145" s="59"/>
      <c r="P145" s="59"/>
      <c r="Q145" s="59"/>
      <c r="R145" s="59"/>
      <c r="S145" s="59"/>
      <c r="T145" s="59"/>
      <c r="U145" s="59"/>
      <c r="V145" s="59"/>
      <c r="W145" s="59"/>
      <c r="X145" s="59"/>
      <c r="Y145" s="59"/>
      <c r="Z145" s="59"/>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8"/>
      <c r="K146" s="59"/>
      <c r="L146" s="59"/>
      <c r="M146" s="59"/>
      <c r="N146" s="59"/>
      <c r="O146" s="59"/>
      <c r="P146" s="59"/>
      <c r="Q146" s="59"/>
      <c r="R146" s="59"/>
      <c r="S146" s="59"/>
      <c r="T146" s="59"/>
      <c r="U146" s="59"/>
      <c r="V146" s="59"/>
      <c r="W146" s="59"/>
      <c r="X146" s="59"/>
      <c r="Y146" s="59"/>
      <c r="Z146" s="59"/>
    </row>
    <row r="147" spans="1:26" ht="12.75" customHeight="1" x14ac:dyDescent="0.2">
      <c r="A147" s="55">
        <v>151</v>
      </c>
      <c r="B147" s="54">
        <v>146</v>
      </c>
      <c r="C147" s="54">
        <f>'PR-RAS'!D151</f>
        <v>843258.42</v>
      </c>
      <c r="D147" s="54">
        <f>'PR-RAS'!E151</f>
        <v>1068046.4099999999</v>
      </c>
      <c r="E147" s="54">
        <v>0</v>
      </c>
      <c r="F147" s="54">
        <v>0</v>
      </c>
      <c r="G147" s="56">
        <f t="shared" si="4"/>
        <v>434985.28103999991</v>
      </c>
      <c r="H147" s="56">
        <f t="shared" si="5"/>
        <v>0.82999999995809048</v>
      </c>
      <c r="I147" s="57">
        <v>0</v>
      </c>
      <c r="J147" s="58"/>
      <c r="K147" s="59"/>
      <c r="L147" s="59"/>
      <c r="M147" s="59"/>
      <c r="N147" s="59"/>
      <c r="O147" s="59"/>
      <c r="P147" s="59"/>
      <c r="Q147" s="59"/>
      <c r="R147" s="59"/>
      <c r="S147" s="59"/>
      <c r="T147" s="59"/>
      <c r="U147" s="59"/>
      <c r="V147" s="59"/>
      <c r="W147" s="59"/>
      <c r="X147" s="59"/>
      <c r="Y147" s="59"/>
      <c r="Z147" s="59"/>
    </row>
    <row r="148" spans="1:26" ht="12.75" customHeight="1" x14ac:dyDescent="0.2">
      <c r="A148" s="55">
        <v>151</v>
      </c>
      <c r="B148" s="54">
        <v>147</v>
      </c>
      <c r="C148" s="54">
        <f>'PR-RAS'!D152</f>
        <v>754528.47</v>
      </c>
      <c r="D148" s="54">
        <f>'PR-RAS'!E152</f>
        <v>987449.16999999993</v>
      </c>
      <c r="E148" s="54">
        <v>0</v>
      </c>
      <c r="F148" s="54">
        <v>0</v>
      </c>
      <c r="G148" s="56">
        <f t="shared" si="4"/>
        <v>401225.74106999993</v>
      </c>
      <c r="H148" s="56">
        <f t="shared" si="5"/>
        <v>0.63999999989755452</v>
      </c>
      <c r="I148" s="57">
        <v>0</v>
      </c>
      <c r="J148" s="58"/>
      <c r="K148" s="59"/>
      <c r="L148" s="59"/>
      <c r="M148" s="59"/>
      <c r="N148" s="59"/>
      <c r="O148" s="59"/>
      <c r="P148" s="59"/>
      <c r="Q148" s="59"/>
      <c r="R148" s="59"/>
      <c r="S148" s="59"/>
      <c r="T148" s="59"/>
      <c r="U148" s="59"/>
      <c r="V148" s="59"/>
      <c r="W148" s="59"/>
      <c r="X148" s="59"/>
      <c r="Y148" s="59"/>
      <c r="Z148" s="59"/>
    </row>
    <row r="149" spans="1:26" ht="12.75" customHeight="1" x14ac:dyDescent="0.2">
      <c r="A149" s="55">
        <v>151</v>
      </c>
      <c r="B149" s="54">
        <v>148</v>
      </c>
      <c r="C149" s="54">
        <f>'PR-RAS'!D153</f>
        <v>611057.1</v>
      </c>
      <c r="D149" s="54">
        <f>'PR-RAS'!E153</f>
        <v>787649.97</v>
      </c>
      <c r="E149" s="54">
        <v>0</v>
      </c>
      <c r="F149" s="54">
        <v>0</v>
      </c>
      <c r="G149" s="56">
        <f t="shared" si="4"/>
        <v>323580.84191999998</v>
      </c>
      <c r="H149" s="56">
        <f t="shared" si="5"/>
        <v>0.13000000000465661</v>
      </c>
      <c r="I149" s="57">
        <v>0</v>
      </c>
      <c r="J149" s="58"/>
      <c r="K149" s="59"/>
      <c r="L149" s="59"/>
      <c r="M149" s="59"/>
      <c r="N149" s="59"/>
      <c r="O149" s="59"/>
      <c r="P149" s="59"/>
      <c r="Q149" s="59"/>
      <c r="R149" s="59"/>
      <c r="S149" s="59"/>
      <c r="T149" s="59"/>
      <c r="U149" s="59"/>
      <c r="V149" s="59"/>
      <c r="W149" s="59"/>
      <c r="X149" s="59"/>
      <c r="Y149" s="59"/>
      <c r="Z149" s="59"/>
    </row>
    <row r="150" spans="1:26" ht="12.75" customHeight="1" x14ac:dyDescent="0.2">
      <c r="A150" s="55">
        <v>151</v>
      </c>
      <c r="B150" s="54">
        <v>149</v>
      </c>
      <c r="C150" s="54">
        <f>'PR-RAS'!D154</f>
        <v>611057.1</v>
      </c>
      <c r="D150" s="54">
        <f>'PR-RAS'!E154</f>
        <v>787649.97</v>
      </c>
      <c r="E150" s="54">
        <v>0</v>
      </c>
      <c r="F150" s="54">
        <v>0</v>
      </c>
      <c r="G150" s="56">
        <f t="shared" si="4"/>
        <v>325767.19896000001</v>
      </c>
      <c r="H150" s="56">
        <f t="shared" si="5"/>
        <v>0.13000000000465661</v>
      </c>
      <c r="I150" s="57">
        <v>0</v>
      </c>
      <c r="J150" s="58"/>
      <c r="K150" s="59"/>
      <c r="L150" s="59"/>
      <c r="M150" s="59"/>
      <c r="N150" s="59"/>
      <c r="O150" s="59"/>
      <c r="P150" s="59"/>
      <c r="Q150" s="59"/>
      <c r="R150" s="59"/>
      <c r="S150" s="59"/>
      <c r="T150" s="59"/>
      <c r="U150" s="59"/>
      <c r="V150" s="59"/>
      <c r="W150" s="59"/>
      <c r="X150" s="59"/>
      <c r="Y150" s="59"/>
      <c r="Z150" s="59"/>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8"/>
      <c r="K151" s="59"/>
      <c r="L151" s="59"/>
      <c r="M151" s="59"/>
      <c r="N151" s="59"/>
      <c r="O151" s="59"/>
      <c r="P151" s="59"/>
      <c r="Q151" s="59"/>
      <c r="R151" s="59"/>
      <c r="S151" s="59"/>
      <c r="T151" s="59"/>
      <c r="U151" s="59"/>
      <c r="V151" s="59"/>
      <c r="W151" s="59"/>
      <c r="X151" s="59"/>
      <c r="Y151" s="59"/>
      <c r="Z151" s="59"/>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8"/>
      <c r="K152" s="59"/>
      <c r="L152" s="59"/>
      <c r="M152" s="59"/>
      <c r="N152" s="59"/>
      <c r="O152" s="59"/>
      <c r="P152" s="59"/>
      <c r="Q152" s="59"/>
      <c r="R152" s="59"/>
      <c r="S152" s="59"/>
      <c r="T152" s="59"/>
      <c r="U152" s="59"/>
      <c r="V152" s="59"/>
      <c r="W152" s="59"/>
      <c r="X152" s="59"/>
      <c r="Y152" s="59"/>
      <c r="Z152" s="59"/>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8"/>
      <c r="K153" s="59"/>
      <c r="L153" s="59"/>
      <c r="M153" s="59"/>
      <c r="N153" s="59"/>
      <c r="O153" s="59"/>
      <c r="P153" s="59"/>
      <c r="Q153" s="59"/>
      <c r="R153" s="59"/>
      <c r="S153" s="59"/>
      <c r="T153" s="59"/>
      <c r="U153" s="59"/>
      <c r="V153" s="59"/>
      <c r="W153" s="59"/>
      <c r="X153" s="59"/>
      <c r="Y153" s="59"/>
      <c r="Z153" s="59"/>
    </row>
    <row r="154" spans="1:26" ht="12.75" customHeight="1" x14ac:dyDescent="0.2">
      <c r="A154" s="55">
        <v>151</v>
      </c>
      <c r="B154" s="54">
        <v>153</v>
      </c>
      <c r="C154" s="54">
        <f>'PR-RAS'!D158</f>
        <v>22392.67</v>
      </c>
      <c r="D154" s="54">
        <f>'PR-RAS'!E158</f>
        <v>37908</v>
      </c>
      <c r="E154" s="54">
        <v>0</v>
      </c>
      <c r="F154" s="54">
        <v>0</v>
      </c>
      <c r="G154" s="56">
        <f t="shared" si="4"/>
        <v>15025.926509999999</v>
      </c>
      <c r="H154" s="56">
        <f t="shared" si="5"/>
        <v>0.33000000000174623</v>
      </c>
      <c r="I154" s="57">
        <v>0</v>
      </c>
      <c r="J154" s="58"/>
      <c r="K154" s="59"/>
      <c r="L154" s="59"/>
      <c r="M154" s="59"/>
      <c r="N154" s="59"/>
      <c r="O154" s="59"/>
      <c r="P154" s="59"/>
      <c r="Q154" s="59"/>
      <c r="R154" s="59"/>
      <c r="S154" s="59"/>
      <c r="T154" s="59"/>
      <c r="U154" s="59"/>
      <c r="V154" s="59"/>
      <c r="W154" s="59"/>
      <c r="X154" s="59"/>
      <c r="Y154" s="59"/>
      <c r="Z154" s="59"/>
    </row>
    <row r="155" spans="1:26" ht="12.75" customHeight="1" x14ac:dyDescent="0.2">
      <c r="A155" s="55">
        <v>151</v>
      </c>
      <c r="B155" s="54">
        <v>154</v>
      </c>
      <c r="C155" s="54">
        <f>'PR-RAS'!D159</f>
        <v>121078.70000000001</v>
      </c>
      <c r="D155" s="54">
        <f>'PR-RAS'!E159</f>
        <v>161891.20000000001</v>
      </c>
      <c r="E155" s="54">
        <v>0</v>
      </c>
      <c r="F155" s="54">
        <v>0</v>
      </c>
      <c r="G155" s="56">
        <f t="shared" si="4"/>
        <v>68508.609400000001</v>
      </c>
      <c r="H155" s="56">
        <f t="shared" si="5"/>
        <v>0.5</v>
      </c>
      <c r="I155" s="57">
        <v>0</v>
      </c>
      <c r="J155" s="58"/>
      <c r="K155" s="59"/>
      <c r="L155" s="59"/>
      <c r="M155" s="59"/>
      <c r="N155" s="59"/>
      <c r="O155" s="59"/>
      <c r="P155" s="59"/>
      <c r="Q155" s="59"/>
      <c r="R155" s="59"/>
      <c r="S155" s="59"/>
      <c r="T155" s="59"/>
      <c r="U155" s="59"/>
      <c r="V155" s="59"/>
      <c r="W155" s="59"/>
      <c r="X155" s="59"/>
      <c r="Y155" s="59"/>
      <c r="Z155" s="59"/>
    </row>
    <row r="156" spans="1:26" ht="12.75" customHeight="1" x14ac:dyDescent="0.2">
      <c r="A156" s="55">
        <v>151</v>
      </c>
      <c r="B156" s="54">
        <v>155</v>
      </c>
      <c r="C156" s="54">
        <f>'PR-RAS'!D160</f>
        <v>45762.18</v>
      </c>
      <c r="D156" s="54">
        <f>'PR-RAS'!E160</f>
        <v>58318.1</v>
      </c>
      <c r="E156" s="54">
        <v>0</v>
      </c>
      <c r="F156" s="54">
        <v>0</v>
      </c>
      <c r="G156" s="56">
        <f t="shared" si="4"/>
        <v>25171.748900000002</v>
      </c>
      <c r="H156" s="56">
        <f t="shared" si="5"/>
        <v>0.27999999999883585</v>
      </c>
      <c r="I156" s="57">
        <v>0</v>
      </c>
      <c r="J156" s="58"/>
      <c r="K156" s="59"/>
      <c r="L156" s="59"/>
      <c r="M156" s="59"/>
      <c r="N156" s="59"/>
      <c r="O156" s="59"/>
      <c r="P156" s="59"/>
      <c r="Q156" s="59"/>
      <c r="R156" s="59"/>
      <c r="S156" s="59"/>
      <c r="T156" s="59"/>
      <c r="U156" s="59"/>
      <c r="V156" s="59"/>
      <c r="W156" s="59"/>
      <c r="X156" s="59"/>
      <c r="Y156" s="59"/>
      <c r="Z156" s="59"/>
    </row>
    <row r="157" spans="1:26" ht="12.75" customHeight="1" x14ac:dyDescent="0.2">
      <c r="A157" s="55">
        <v>151</v>
      </c>
      <c r="B157" s="54">
        <v>156</v>
      </c>
      <c r="C157" s="54">
        <f>'PR-RAS'!D161</f>
        <v>75316.52</v>
      </c>
      <c r="D157" s="54">
        <f>'PR-RAS'!E161</f>
        <v>103573.1</v>
      </c>
      <c r="E157" s="54">
        <v>0</v>
      </c>
      <c r="F157" s="54">
        <v>0</v>
      </c>
      <c r="G157" s="56">
        <f t="shared" si="4"/>
        <v>44064.184320000008</v>
      </c>
      <c r="H157" s="56">
        <f t="shared" si="5"/>
        <v>0.58000000000174623</v>
      </c>
      <c r="I157" s="57">
        <v>0</v>
      </c>
      <c r="J157" s="58"/>
      <c r="K157" s="59"/>
      <c r="L157" s="59"/>
      <c r="M157" s="59"/>
      <c r="N157" s="59"/>
      <c r="O157" s="59"/>
      <c r="P157" s="59"/>
      <c r="Q157" s="59"/>
      <c r="R157" s="59"/>
      <c r="S157" s="59"/>
      <c r="T157" s="59"/>
      <c r="U157" s="59"/>
      <c r="V157" s="59"/>
      <c r="W157" s="59"/>
      <c r="X157" s="59"/>
      <c r="Y157" s="59"/>
      <c r="Z157" s="59"/>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8"/>
      <c r="K158" s="59"/>
      <c r="L158" s="59"/>
      <c r="M158" s="59"/>
      <c r="N158" s="59"/>
      <c r="O158" s="59"/>
      <c r="P158" s="59"/>
      <c r="Q158" s="59"/>
      <c r="R158" s="59"/>
      <c r="S158" s="59"/>
      <c r="T158" s="59"/>
      <c r="U158" s="59"/>
      <c r="V158" s="59"/>
      <c r="W158" s="59"/>
      <c r="X158" s="59"/>
      <c r="Y158" s="59"/>
      <c r="Z158" s="59"/>
    </row>
    <row r="159" spans="1:26" ht="12.75" customHeight="1" x14ac:dyDescent="0.2">
      <c r="A159" s="55">
        <v>151</v>
      </c>
      <c r="B159" s="54">
        <v>158</v>
      </c>
      <c r="C159" s="54">
        <f>'PR-RAS'!D163</f>
        <v>87918.040000000008</v>
      </c>
      <c r="D159" s="54">
        <f>'PR-RAS'!E163</f>
        <v>79094.759999999995</v>
      </c>
      <c r="E159" s="54">
        <v>0</v>
      </c>
      <c r="F159" s="54">
        <v>0</v>
      </c>
      <c r="G159" s="56">
        <f t="shared" si="4"/>
        <v>38884.994480000001</v>
      </c>
      <c r="H159" s="56">
        <f t="shared" si="5"/>
        <v>0.28000000001338776</v>
      </c>
      <c r="I159" s="57">
        <v>0</v>
      </c>
      <c r="J159" s="58"/>
      <c r="K159" s="59"/>
      <c r="L159" s="59"/>
      <c r="M159" s="59"/>
      <c r="N159" s="59"/>
      <c r="O159" s="59"/>
      <c r="P159" s="59"/>
      <c r="Q159" s="59"/>
      <c r="R159" s="59"/>
      <c r="S159" s="59"/>
      <c r="T159" s="59"/>
      <c r="U159" s="59"/>
      <c r="V159" s="59"/>
      <c r="W159" s="59"/>
      <c r="X159" s="59"/>
      <c r="Y159" s="59"/>
      <c r="Z159" s="59"/>
    </row>
    <row r="160" spans="1:26" ht="12.75" customHeight="1" x14ac:dyDescent="0.2">
      <c r="A160" s="55">
        <v>151</v>
      </c>
      <c r="B160" s="54">
        <v>159</v>
      </c>
      <c r="C160" s="54">
        <f>'PR-RAS'!D164</f>
        <v>6739.59</v>
      </c>
      <c r="D160" s="54">
        <f>'PR-RAS'!E164</f>
        <v>4494.88</v>
      </c>
      <c r="E160" s="54">
        <v>0</v>
      </c>
      <c r="F160" s="54">
        <v>0</v>
      </c>
      <c r="G160" s="56">
        <f t="shared" si="4"/>
        <v>2500.9666500000003</v>
      </c>
      <c r="H160" s="56">
        <f t="shared" si="5"/>
        <v>0.52999999999974534</v>
      </c>
      <c r="I160" s="57">
        <v>0</v>
      </c>
      <c r="J160" s="58"/>
      <c r="K160" s="59"/>
      <c r="L160" s="59"/>
      <c r="M160" s="59"/>
      <c r="N160" s="59"/>
      <c r="O160" s="59"/>
      <c r="P160" s="59"/>
      <c r="Q160" s="59"/>
      <c r="R160" s="59"/>
      <c r="S160" s="59"/>
      <c r="T160" s="59"/>
      <c r="U160" s="59"/>
      <c r="V160" s="59"/>
      <c r="W160" s="59"/>
      <c r="X160" s="59"/>
      <c r="Y160" s="59"/>
      <c r="Z160" s="59"/>
    </row>
    <row r="161" spans="1:26" ht="12.75" customHeight="1" x14ac:dyDescent="0.2">
      <c r="A161" s="55">
        <v>151</v>
      </c>
      <c r="B161" s="54">
        <v>160</v>
      </c>
      <c r="C161" s="54">
        <f>'PR-RAS'!D165</f>
        <v>238.98</v>
      </c>
      <c r="D161" s="54">
        <f>'PR-RAS'!E165</f>
        <v>0</v>
      </c>
      <c r="E161" s="54">
        <v>0</v>
      </c>
      <c r="F161" s="54">
        <v>0</v>
      </c>
      <c r="G161" s="56">
        <f t="shared" si="4"/>
        <v>38.236800000000002</v>
      </c>
      <c r="H161" s="56">
        <f t="shared" si="5"/>
        <v>2.0000000000010232E-2</v>
      </c>
      <c r="I161" s="57">
        <v>0</v>
      </c>
      <c r="J161" s="58"/>
      <c r="K161" s="59"/>
      <c r="L161" s="59"/>
      <c r="M161" s="59"/>
      <c r="N161" s="59"/>
      <c r="O161" s="59"/>
      <c r="P161" s="59"/>
      <c r="Q161" s="59"/>
      <c r="R161" s="59"/>
      <c r="S161" s="59"/>
      <c r="T161" s="59"/>
      <c r="U161" s="59"/>
      <c r="V161" s="59"/>
      <c r="W161" s="59"/>
      <c r="X161" s="59"/>
      <c r="Y161" s="59"/>
      <c r="Z161" s="59"/>
    </row>
    <row r="162" spans="1:26" ht="12.75" customHeight="1" x14ac:dyDescent="0.2">
      <c r="A162" s="55">
        <v>151</v>
      </c>
      <c r="B162" s="54">
        <v>161</v>
      </c>
      <c r="C162" s="54">
        <f>'PR-RAS'!D166</f>
        <v>2854.33</v>
      </c>
      <c r="D162" s="54">
        <f>'PR-RAS'!E166</f>
        <v>2760.18</v>
      </c>
      <c r="E162" s="54">
        <v>0</v>
      </c>
      <c r="F162" s="54">
        <v>0</v>
      </c>
      <c r="G162" s="56">
        <f t="shared" si="4"/>
        <v>1348.3250899999998</v>
      </c>
      <c r="H162" s="56">
        <f t="shared" si="5"/>
        <v>0.50999999999976353</v>
      </c>
      <c r="I162" s="57">
        <v>0</v>
      </c>
      <c r="J162" s="58"/>
      <c r="K162" s="59"/>
      <c r="L162" s="59"/>
      <c r="M162" s="59"/>
      <c r="N162" s="59"/>
      <c r="O162" s="59"/>
      <c r="P162" s="59"/>
      <c r="Q162" s="59"/>
      <c r="R162" s="59"/>
      <c r="S162" s="59"/>
      <c r="T162" s="59"/>
      <c r="U162" s="59"/>
      <c r="V162" s="59"/>
      <c r="W162" s="59"/>
      <c r="X162" s="59"/>
      <c r="Y162" s="59"/>
      <c r="Z162" s="59"/>
    </row>
    <row r="163" spans="1:26" ht="12.75" customHeight="1" x14ac:dyDescent="0.2">
      <c r="A163" s="55">
        <v>151</v>
      </c>
      <c r="B163" s="54">
        <v>162</v>
      </c>
      <c r="C163" s="54">
        <f>'PR-RAS'!D167</f>
        <v>3646.28</v>
      </c>
      <c r="D163" s="54">
        <f>'PR-RAS'!E167</f>
        <v>1734.7</v>
      </c>
      <c r="E163" s="54">
        <v>0</v>
      </c>
      <c r="F163" s="54">
        <v>0</v>
      </c>
      <c r="G163" s="56">
        <f t="shared" si="4"/>
        <v>1152.7401600000001</v>
      </c>
      <c r="H163" s="56">
        <f t="shared" si="5"/>
        <v>0.58000000000015461</v>
      </c>
      <c r="I163" s="57">
        <v>0</v>
      </c>
      <c r="J163" s="58"/>
      <c r="K163" s="59"/>
      <c r="L163" s="59"/>
      <c r="M163" s="59"/>
      <c r="N163" s="59"/>
      <c r="O163" s="59"/>
      <c r="P163" s="59"/>
      <c r="Q163" s="59"/>
      <c r="R163" s="59"/>
      <c r="S163" s="59"/>
      <c r="T163" s="59"/>
      <c r="U163" s="59"/>
      <c r="V163" s="59"/>
      <c r="W163" s="59"/>
      <c r="X163" s="59"/>
      <c r="Y163" s="59"/>
      <c r="Z163" s="59"/>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8"/>
      <c r="K164" s="59"/>
      <c r="L164" s="59"/>
      <c r="M164" s="59"/>
      <c r="N164" s="59"/>
      <c r="O164" s="59"/>
      <c r="P164" s="59"/>
      <c r="Q164" s="59"/>
      <c r="R164" s="59"/>
      <c r="S164" s="59"/>
      <c r="T164" s="59"/>
      <c r="U164" s="59"/>
      <c r="V164" s="59"/>
      <c r="W164" s="59"/>
      <c r="X164" s="59"/>
      <c r="Y164" s="59"/>
      <c r="Z164" s="59"/>
    </row>
    <row r="165" spans="1:26" ht="12.75" customHeight="1" x14ac:dyDescent="0.2">
      <c r="A165" s="55">
        <v>151</v>
      </c>
      <c r="B165" s="54">
        <v>164</v>
      </c>
      <c r="C165" s="54">
        <f>'PR-RAS'!D169</f>
        <v>45099.26</v>
      </c>
      <c r="D165" s="54">
        <f>'PR-RAS'!E169</f>
        <v>46610.720000000001</v>
      </c>
      <c r="E165" s="54">
        <v>0</v>
      </c>
      <c r="F165" s="54">
        <v>0</v>
      </c>
      <c r="G165" s="56">
        <f t="shared" si="4"/>
        <v>22684.594800000003</v>
      </c>
      <c r="H165" s="56">
        <f t="shared" si="5"/>
        <v>0.54000000000087311</v>
      </c>
      <c r="I165" s="57">
        <v>0</v>
      </c>
      <c r="J165" s="58"/>
      <c r="K165" s="59"/>
      <c r="L165" s="59"/>
      <c r="M165" s="59"/>
      <c r="N165" s="59"/>
      <c r="O165" s="59"/>
      <c r="P165" s="59"/>
      <c r="Q165" s="59"/>
      <c r="R165" s="59"/>
      <c r="S165" s="59"/>
      <c r="T165" s="59"/>
      <c r="U165" s="59"/>
      <c r="V165" s="59"/>
      <c r="W165" s="59"/>
      <c r="X165" s="59"/>
      <c r="Y165" s="59"/>
      <c r="Z165" s="59"/>
    </row>
    <row r="166" spans="1:26" ht="12.75" customHeight="1" x14ac:dyDescent="0.2">
      <c r="A166" s="55">
        <v>151</v>
      </c>
      <c r="B166" s="54">
        <v>165</v>
      </c>
      <c r="C166" s="54">
        <f>'PR-RAS'!D170</f>
        <v>6933.17</v>
      </c>
      <c r="D166" s="54">
        <f>'PR-RAS'!E170</f>
        <v>10560.21</v>
      </c>
      <c r="E166" s="54">
        <v>0</v>
      </c>
      <c r="F166" s="54">
        <v>0</v>
      </c>
      <c r="G166" s="56">
        <f t="shared" si="4"/>
        <v>4628.8423499999999</v>
      </c>
      <c r="H166" s="56">
        <f t="shared" si="5"/>
        <v>0.37999999999919964</v>
      </c>
      <c r="I166" s="57">
        <v>0</v>
      </c>
      <c r="J166" s="58"/>
      <c r="K166" s="59"/>
      <c r="L166" s="59"/>
      <c r="M166" s="59"/>
      <c r="N166" s="59"/>
      <c r="O166" s="59"/>
      <c r="P166" s="59"/>
      <c r="Q166" s="59"/>
      <c r="R166" s="59"/>
      <c r="S166" s="59"/>
      <c r="T166" s="59"/>
      <c r="U166" s="59"/>
      <c r="V166" s="59"/>
      <c r="W166" s="59"/>
      <c r="X166" s="59"/>
      <c r="Y166" s="59"/>
      <c r="Z166" s="59"/>
    </row>
    <row r="167" spans="1:26" ht="12.75" customHeight="1" x14ac:dyDescent="0.2">
      <c r="A167" s="55">
        <v>151</v>
      </c>
      <c r="B167" s="54">
        <v>166</v>
      </c>
      <c r="C167" s="54">
        <f>'PR-RAS'!D171</f>
        <v>211.33</v>
      </c>
      <c r="D167" s="54">
        <f>'PR-RAS'!E171</f>
        <v>412.89</v>
      </c>
      <c r="E167" s="54">
        <v>0</v>
      </c>
      <c r="F167" s="54">
        <v>0</v>
      </c>
      <c r="G167" s="56">
        <f t="shared" si="4"/>
        <v>172.16025999999999</v>
      </c>
      <c r="H167" s="56">
        <f t="shared" si="5"/>
        <v>0.44000000000002615</v>
      </c>
      <c r="I167" s="57">
        <v>0</v>
      </c>
      <c r="J167" s="58"/>
      <c r="K167" s="59"/>
      <c r="L167" s="59"/>
      <c r="M167" s="59"/>
      <c r="N167" s="59"/>
      <c r="O167" s="59"/>
      <c r="P167" s="59"/>
      <c r="Q167" s="59"/>
      <c r="R167" s="59"/>
      <c r="S167" s="59"/>
      <c r="T167" s="59"/>
      <c r="U167" s="59"/>
      <c r="V167" s="59"/>
      <c r="W167" s="59"/>
      <c r="X167" s="59"/>
      <c r="Y167" s="59"/>
      <c r="Z167" s="59"/>
    </row>
    <row r="168" spans="1:26" ht="12.75" customHeight="1" x14ac:dyDescent="0.2">
      <c r="A168" s="55">
        <v>151</v>
      </c>
      <c r="B168" s="54">
        <v>167</v>
      </c>
      <c r="C168" s="54">
        <f>'PR-RAS'!D172</f>
        <v>22759.69</v>
      </c>
      <c r="D168" s="54">
        <f>'PR-RAS'!E172</f>
        <v>20843.490000000002</v>
      </c>
      <c r="E168" s="54">
        <v>0</v>
      </c>
      <c r="F168" s="54">
        <v>0</v>
      </c>
      <c r="G168" s="56">
        <f t="shared" si="4"/>
        <v>10762.59389</v>
      </c>
      <c r="H168" s="56">
        <f t="shared" si="5"/>
        <v>0.80000000000291038</v>
      </c>
      <c r="I168" s="57">
        <v>0</v>
      </c>
      <c r="J168" s="58"/>
      <c r="K168" s="59"/>
      <c r="L168" s="59"/>
      <c r="M168" s="59"/>
      <c r="N168" s="59"/>
      <c r="O168" s="59"/>
      <c r="P168" s="59"/>
      <c r="Q168" s="59"/>
      <c r="R168" s="59"/>
      <c r="S168" s="59"/>
      <c r="T168" s="59"/>
      <c r="U168" s="59"/>
      <c r="V168" s="59"/>
      <c r="W168" s="59"/>
      <c r="X168" s="59"/>
      <c r="Y168" s="59"/>
      <c r="Z168" s="59"/>
    </row>
    <row r="169" spans="1:26" ht="12.75" customHeight="1" x14ac:dyDescent="0.2">
      <c r="A169" s="55">
        <v>151</v>
      </c>
      <c r="B169" s="54">
        <v>168</v>
      </c>
      <c r="C169" s="54">
        <f>'PR-RAS'!D173</f>
        <v>5129.78</v>
      </c>
      <c r="D169" s="54">
        <f>'PR-RAS'!E173</f>
        <v>8734.1</v>
      </c>
      <c r="E169" s="54">
        <v>0</v>
      </c>
      <c r="F169" s="54">
        <v>0</v>
      </c>
      <c r="G169" s="56">
        <f t="shared" si="4"/>
        <v>3796.4606400000002</v>
      </c>
      <c r="H169" s="56">
        <f t="shared" si="5"/>
        <v>0.32000000000061846</v>
      </c>
      <c r="I169" s="57">
        <v>0</v>
      </c>
      <c r="J169" s="58"/>
      <c r="K169" s="59"/>
      <c r="L169" s="59"/>
      <c r="M169" s="59"/>
      <c r="N169" s="59"/>
      <c r="O169" s="59"/>
      <c r="P169" s="59"/>
      <c r="Q169" s="59"/>
      <c r="R169" s="59"/>
      <c r="S169" s="59"/>
      <c r="T169" s="59"/>
      <c r="U169" s="59"/>
      <c r="V169" s="59"/>
      <c r="W169" s="59"/>
      <c r="X169" s="59"/>
      <c r="Y169" s="59"/>
      <c r="Z169" s="59"/>
    </row>
    <row r="170" spans="1:26" ht="12.75" customHeight="1" x14ac:dyDescent="0.2">
      <c r="A170" s="55">
        <v>151</v>
      </c>
      <c r="B170" s="54">
        <v>169</v>
      </c>
      <c r="C170" s="54">
        <f>'PR-RAS'!D174</f>
        <v>905</v>
      </c>
      <c r="D170" s="54">
        <f>'PR-RAS'!E174</f>
        <v>2795.85</v>
      </c>
      <c r="E170" s="54">
        <v>0</v>
      </c>
      <c r="F170" s="54">
        <v>0</v>
      </c>
      <c r="G170" s="56">
        <f t="shared" si="4"/>
        <v>1097.9422999999999</v>
      </c>
      <c r="H170" s="56">
        <f t="shared" si="5"/>
        <v>0.15000000000009095</v>
      </c>
      <c r="I170" s="57">
        <v>0</v>
      </c>
      <c r="J170" s="58"/>
      <c r="K170" s="59"/>
      <c r="L170" s="59"/>
      <c r="M170" s="59"/>
      <c r="N170" s="59"/>
      <c r="O170" s="59"/>
      <c r="P170" s="59"/>
      <c r="Q170" s="59"/>
      <c r="R170" s="59"/>
      <c r="S170" s="59"/>
      <c r="T170" s="59"/>
      <c r="U170" s="59"/>
      <c r="V170" s="59"/>
      <c r="W170" s="59"/>
      <c r="X170" s="59"/>
      <c r="Y170" s="59"/>
      <c r="Z170" s="59"/>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8"/>
      <c r="K171" s="59"/>
      <c r="L171" s="59"/>
      <c r="M171" s="59"/>
      <c r="N171" s="59"/>
      <c r="O171" s="59"/>
      <c r="P171" s="59"/>
      <c r="Q171" s="59"/>
      <c r="R171" s="59"/>
      <c r="S171" s="59"/>
      <c r="T171" s="59"/>
      <c r="U171" s="59"/>
      <c r="V171" s="59"/>
      <c r="W171" s="59"/>
      <c r="X171" s="59"/>
      <c r="Y171" s="59"/>
      <c r="Z171" s="59"/>
    </row>
    <row r="172" spans="1:26" ht="12.75" customHeight="1" x14ac:dyDescent="0.2">
      <c r="A172" s="55">
        <v>151</v>
      </c>
      <c r="B172" s="54">
        <v>171</v>
      </c>
      <c r="C172" s="54">
        <f>'PR-RAS'!D176</f>
        <v>9160.2900000000009</v>
      </c>
      <c r="D172" s="54">
        <f>'PR-RAS'!E176</f>
        <v>3264.18</v>
      </c>
      <c r="E172" s="54">
        <v>0</v>
      </c>
      <c r="F172" s="54">
        <v>0</v>
      </c>
      <c r="G172" s="56">
        <f t="shared" si="4"/>
        <v>2682.7591500000003</v>
      </c>
      <c r="H172" s="56">
        <f t="shared" si="5"/>
        <v>0.47000000000070941</v>
      </c>
      <c r="I172" s="57">
        <v>0</v>
      </c>
      <c r="J172" s="58"/>
      <c r="K172" s="59"/>
      <c r="L172" s="59"/>
      <c r="M172" s="59"/>
      <c r="N172" s="59"/>
      <c r="O172" s="59"/>
      <c r="P172" s="59"/>
      <c r="Q172" s="59"/>
      <c r="R172" s="59"/>
      <c r="S172" s="59"/>
      <c r="T172" s="59"/>
      <c r="U172" s="59"/>
      <c r="V172" s="59"/>
      <c r="W172" s="59"/>
      <c r="X172" s="59"/>
      <c r="Y172" s="59"/>
      <c r="Z172" s="59"/>
    </row>
    <row r="173" spans="1:26" ht="12.75" customHeight="1" x14ac:dyDescent="0.2">
      <c r="A173" s="55">
        <v>151</v>
      </c>
      <c r="B173" s="54">
        <v>172</v>
      </c>
      <c r="C173" s="54">
        <f>'PR-RAS'!D177</f>
        <v>31433.74</v>
      </c>
      <c r="D173" s="54">
        <f>'PR-RAS'!E177</f>
        <v>23325.77</v>
      </c>
      <c r="E173" s="54">
        <v>0</v>
      </c>
      <c r="F173" s="54">
        <v>0</v>
      </c>
      <c r="G173" s="56">
        <f t="shared" si="4"/>
        <v>13430.668159999999</v>
      </c>
      <c r="H173" s="56">
        <f t="shared" si="5"/>
        <v>0.48999999999796273</v>
      </c>
      <c r="I173" s="57">
        <v>0</v>
      </c>
      <c r="J173" s="58"/>
      <c r="K173" s="59"/>
      <c r="L173" s="59"/>
      <c r="M173" s="59"/>
      <c r="N173" s="59"/>
      <c r="O173" s="59"/>
      <c r="P173" s="59"/>
      <c r="Q173" s="59"/>
      <c r="R173" s="59"/>
      <c r="S173" s="59"/>
      <c r="T173" s="59"/>
      <c r="U173" s="59"/>
      <c r="V173" s="59"/>
      <c r="W173" s="59"/>
      <c r="X173" s="59"/>
      <c r="Y173" s="59"/>
      <c r="Z173" s="59"/>
    </row>
    <row r="174" spans="1:26" ht="12.75" customHeight="1" x14ac:dyDescent="0.2">
      <c r="A174" s="55">
        <v>151</v>
      </c>
      <c r="B174" s="54">
        <v>173</v>
      </c>
      <c r="C174" s="54">
        <f>'PR-RAS'!D178</f>
        <v>4782.84</v>
      </c>
      <c r="D174" s="54">
        <f>'PR-RAS'!E178</f>
        <v>5015.45</v>
      </c>
      <c r="E174" s="54">
        <v>0</v>
      </c>
      <c r="F174" s="54">
        <v>0</v>
      </c>
      <c r="G174" s="56">
        <f t="shared" si="4"/>
        <v>2562.77702</v>
      </c>
      <c r="H174" s="56">
        <f t="shared" si="5"/>
        <v>0.60999999999967258</v>
      </c>
      <c r="I174" s="57">
        <v>0</v>
      </c>
      <c r="J174" s="58"/>
      <c r="K174" s="59"/>
      <c r="L174" s="59"/>
      <c r="M174" s="59"/>
      <c r="N174" s="59"/>
      <c r="O174" s="59"/>
      <c r="P174" s="59"/>
      <c r="Q174" s="59"/>
      <c r="R174" s="59"/>
      <c r="S174" s="59"/>
      <c r="T174" s="59"/>
      <c r="U174" s="59"/>
      <c r="V174" s="59"/>
      <c r="W174" s="59"/>
      <c r="X174" s="59"/>
      <c r="Y174" s="59"/>
      <c r="Z174" s="59"/>
    </row>
    <row r="175" spans="1:26" ht="12.75" customHeight="1" x14ac:dyDescent="0.2">
      <c r="A175" s="55">
        <v>151</v>
      </c>
      <c r="B175" s="54">
        <v>174</v>
      </c>
      <c r="C175" s="54">
        <f>'PR-RAS'!D179</f>
        <v>15137.86</v>
      </c>
      <c r="D175" s="54">
        <f>'PR-RAS'!E179</f>
        <v>6853.11</v>
      </c>
      <c r="E175" s="54">
        <v>0</v>
      </c>
      <c r="F175" s="54">
        <v>0</v>
      </c>
      <c r="G175" s="56">
        <f t="shared" si="4"/>
        <v>5018.8699200000001</v>
      </c>
      <c r="H175" s="56">
        <f t="shared" si="5"/>
        <v>0.24999999999909051</v>
      </c>
      <c r="I175" s="57">
        <v>0</v>
      </c>
      <c r="J175" s="58"/>
      <c r="K175" s="59"/>
      <c r="L175" s="59"/>
      <c r="M175" s="59"/>
      <c r="N175" s="59"/>
      <c r="O175" s="59"/>
      <c r="P175" s="59"/>
      <c r="Q175" s="59"/>
      <c r="R175" s="59"/>
      <c r="S175" s="59"/>
      <c r="T175" s="59"/>
      <c r="U175" s="59"/>
      <c r="V175" s="59"/>
      <c r="W175" s="59"/>
      <c r="X175" s="59"/>
      <c r="Y175" s="59"/>
      <c r="Z175" s="59"/>
    </row>
    <row r="176" spans="1:26" ht="12.75" customHeight="1" x14ac:dyDescent="0.2">
      <c r="A176" s="55">
        <v>151</v>
      </c>
      <c r="B176" s="54">
        <v>175</v>
      </c>
      <c r="C176" s="54">
        <f>'PR-RAS'!D180</f>
        <v>1428.49</v>
      </c>
      <c r="D176" s="54">
        <f>'PR-RAS'!E180</f>
        <v>773.79</v>
      </c>
      <c r="E176" s="54">
        <v>0</v>
      </c>
      <c r="F176" s="54">
        <v>0</v>
      </c>
      <c r="G176" s="56">
        <f t="shared" si="4"/>
        <v>520.81224999999995</v>
      </c>
      <c r="H176" s="56">
        <f t="shared" si="5"/>
        <v>0.70000000000004547</v>
      </c>
      <c r="I176" s="57">
        <v>0</v>
      </c>
      <c r="J176" s="58"/>
      <c r="K176" s="59"/>
      <c r="L176" s="59"/>
      <c r="M176" s="59"/>
      <c r="N176" s="59"/>
      <c r="O176" s="59"/>
      <c r="P176" s="59"/>
      <c r="Q176" s="59"/>
      <c r="R176" s="59"/>
      <c r="S176" s="59"/>
      <c r="T176" s="59"/>
      <c r="U176" s="59"/>
      <c r="V176" s="59"/>
      <c r="W176" s="59"/>
      <c r="X176" s="59"/>
      <c r="Y176" s="59"/>
      <c r="Z176" s="59"/>
    </row>
    <row r="177" spans="1:26" ht="12.75" customHeight="1" x14ac:dyDescent="0.2">
      <c r="A177" s="55">
        <v>151</v>
      </c>
      <c r="B177" s="54">
        <v>176</v>
      </c>
      <c r="C177" s="54">
        <f>'PR-RAS'!D181</f>
        <v>3838.89</v>
      </c>
      <c r="D177" s="54">
        <f>'PR-RAS'!E181</f>
        <v>3948.83</v>
      </c>
      <c r="E177" s="54">
        <v>0</v>
      </c>
      <c r="F177" s="54">
        <v>0</v>
      </c>
      <c r="G177" s="56">
        <f t="shared" si="4"/>
        <v>2065.6327999999999</v>
      </c>
      <c r="H177" s="56">
        <f t="shared" si="5"/>
        <v>0.28000000000020009</v>
      </c>
      <c r="I177" s="57">
        <v>0</v>
      </c>
      <c r="J177" s="58"/>
      <c r="K177" s="59"/>
      <c r="L177" s="59"/>
      <c r="M177" s="59"/>
      <c r="N177" s="59"/>
      <c r="O177" s="59"/>
      <c r="P177" s="59"/>
      <c r="Q177" s="59"/>
      <c r="R177" s="59"/>
      <c r="S177" s="59"/>
      <c r="T177" s="59"/>
      <c r="U177" s="59"/>
      <c r="V177" s="59"/>
      <c r="W177" s="59"/>
      <c r="X177" s="59"/>
      <c r="Y177" s="59"/>
      <c r="Z177" s="59"/>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8"/>
      <c r="K178" s="59"/>
      <c r="L178" s="59"/>
      <c r="M178" s="59"/>
      <c r="N178" s="59"/>
      <c r="O178" s="59"/>
      <c r="P178" s="59"/>
      <c r="Q178" s="59"/>
      <c r="R178" s="59"/>
      <c r="S178" s="59"/>
      <c r="T178" s="59"/>
      <c r="U178" s="59"/>
      <c r="V178" s="59"/>
      <c r="W178" s="59"/>
      <c r="X178" s="59"/>
      <c r="Y178" s="59"/>
      <c r="Z178" s="59"/>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8"/>
      <c r="K179" s="59"/>
      <c r="L179" s="59"/>
      <c r="M179" s="59"/>
      <c r="N179" s="59"/>
      <c r="O179" s="59"/>
      <c r="P179" s="59"/>
      <c r="Q179" s="59"/>
      <c r="R179" s="59"/>
      <c r="S179" s="59"/>
      <c r="T179" s="59"/>
      <c r="U179" s="59"/>
      <c r="V179" s="59"/>
      <c r="W179" s="59"/>
      <c r="X179" s="59"/>
      <c r="Y179" s="59"/>
      <c r="Z179" s="59"/>
    </row>
    <row r="180" spans="1:26" ht="12.75" customHeight="1" x14ac:dyDescent="0.2">
      <c r="A180" s="55">
        <v>151</v>
      </c>
      <c r="B180" s="54">
        <v>179</v>
      </c>
      <c r="C180" s="54">
        <f>'PR-RAS'!D184</f>
        <v>0</v>
      </c>
      <c r="D180" s="54">
        <f>'PR-RAS'!E184</f>
        <v>0</v>
      </c>
      <c r="E180" s="54">
        <v>0</v>
      </c>
      <c r="F180" s="54">
        <v>0</v>
      </c>
      <c r="G180" s="56">
        <f t="shared" si="4"/>
        <v>0</v>
      </c>
      <c r="H180" s="56">
        <f t="shared" si="5"/>
        <v>0</v>
      </c>
      <c r="I180" s="57">
        <v>0</v>
      </c>
      <c r="J180" s="58"/>
      <c r="K180" s="59"/>
      <c r="L180" s="59"/>
      <c r="M180" s="59"/>
      <c r="N180" s="59"/>
      <c r="O180" s="59"/>
      <c r="P180" s="59"/>
      <c r="Q180" s="59"/>
      <c r="R180" s="59"/>
      <c r="S180" s="59"/>
      <c r="T180" s="59"/>
      <c r="U180" s="59"/>
      <c r="V180" s="59"/>
      <c r="W180" s="59"/>
      <c r="X180" s="59"/>
      <c r="Y180" s="59"/>
      <c r="Z180" s="59"/>
    </row>
    <row r="181" spans="1:26" ht="12.75" customHeight="1" x14ac:dyDescent="0.2">
      <c r="A181" s="55">
        <v>151</v>
      </c>
      <c r="B181" s="54">
        <v>180</v>
      </c>
      <c r="C181" s="54">
        <f>'PR-RAS'!D185</f>
        <v>4650.84</v>
      </c>
      <c r="D181" s="54">
        <f>'PR-RAS'!E185</f>
        <v>5572.54</v>
      </c>
      <c r="E181" s="54">
        <v>0</v>
      </c>
      <c r="F181" s="54">
        <v>0</v>
      </c>
      <c r="G181" s="56">
        <f t="shared" si="4"/>
        <v>2843.2655999999997</v>
      </c>
      <c r="H181" s="56">
        <f t="shared" si="5"/>
        <v>0.61999999999989086</v>
      </c>
      <c r="I181" s="57">
        <v>0</v>
      </c>
      <c r="J181" s="58"/>
      <c r="K181" s="59"/>
      <c r="L181" s="59"/>
      <c r="M181" s="59"/>
      <c r="N181" s="59"/>
      <c r="O181" s="59"/>
      <c r="P181" s="59"/>
      <c r="Q181" s="59"/>
      <c r="R181" s="59"/>
      <c r="S181" s="59"/>
      <c r="T181" s="59"/>
      <c r="U181" s="59"/>
      <c r="V181" s="59"/>
      <c r="W181" s="59"/>
      <c r="X181" s="59"/>
      <c r="Y181" s="59"/>
      <c r="Z181" s="59"/>
    </row>
    <row r="182" spans="1:26" ht="12.75" customHeight="1" x14ac:dyDescent="0.2">
      <c r="A182" s="55">
        <v>151</v>
      </c>
      <c r="B182" s="54">
        <v>181</v>
      </c>
      <c r="C182" s="54">
        <f>'PR-RAS'!D186</f>
        <v>1594.82</v>
      </c>
      <c r="D182" s="54">
        <f>'PR-RAS'!E186</f>
        <v>1162.05</v>
      </c>
      <c r="E182" s="54">
        <v>0</v>
      </c>
      <c r="F182" s="54">
        <v>0</v>
      </c>
      <c r="G182" s="56">
        <f t="shared" si="4"/>
        <v>709.32452000000001</v>
      </c>
      <c r="H182" s="56">
        <f t="shared" si="5"/>
        <v>0.23000000000001819</v>
      </c>
      <c r="I182" s="57">
        <v>0</v>
      </c>
      <c r="J182" s="58"/>
      <c r="K182" s="59"/>
      <c r="L182" s="59"/>
      <c r="M182" s="59"/>
      <c r="N182" s="59"/>
      <c r="O182" s="59"/>
      <c r="P182" s="59"/>
      <c r="Q182" s="59"/>
      <c r="R182" s="59"/>
      <c r="S182" s="59"/>
      <c r="T182" s="59"/>
      <c r="U182" s="59"/>
      <c r="V182" s="59"/>
      <c r="W182" s="59"/>
      <c r="X182" s="59"/>
      <c r="Y182" s="59"/>
      <c r="Z182" s="59"/>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8"/>
      <c r="K183" s="59"/>
      <c r="L183" s="59"/>
      <c r="M183" s="59"/>
      <c r="N183" s="59"/>
      <c r="O183" s="59"/>
      <c r="P183" s="59"/>
      <c r="Q183" s="59"/>
      <c r="R183" s="59"/>
      <c r="S183" s="59"/>
      <c r="T183" s="59"/>
      <c r="U183" s="59"/>
      <c r="V183" s="59"/>
      <c r="W183" s="59"/>
      <c r="X183" s="59"/>
      <c r="Y183" s="59"/>
      <c r="Z183" s="59"/>
    </row>
    <row r="184" spans="1:26" ht="12.75" customHeight="1" x14ac:dyDescent="0.2">
      <c r="A184" s="55">
        <v>151</v>
      </c>
      <c r="B184" s="54">
        <v>183</v>
      </c>
      <c r="C184" s="54">
        <f>'PR-RAS'!D188</f>
        <v>4645.45</v>
      </c>
      <c r="D184" s="54">
        <f>'PR-RAS'!E188</f>
        <v>4663.3900000000003</v>
      </c>
      <c r="E184" s="54">
        <v>0</v>
      </c>
      <c r="F184" s="54">
        <v>0</v>
      </c>
      <c r="G184" s="56">
        <f t="shared" si="4"/>
        <v>2556.9180899999997</v>
      </c>
      <c r="H184" s="56">
        <f t="shared" si="5"/>
        <v>0.84000000000014552</v>
      </c>
      <c r="I184" s="57">
        <v>0</v>
      </c>
      <c r="J184" s="58"/>
      <c r="K184" s="59"/>
      <c r="L184" s="59"/>
      <c r="M184" s="59"/>
      <c r="N184" s="59"/>
      <c r="O184" s="59"/>
      <c r="P184" s="59"/>
      <c r="Q184" s="59"/>
      <c r="R184" s="59"/>
      <c r="S184" s="59"/>
      <c r="T184" s="59"/>
      <c r="U184" s="59"/>
      <c r="V184" s="59"/>
      <c r="W184" s="59"/>
      <c r="X184" s="59"/>
      <c r="Y184" s="59"/>
      <c r="Z184" s="59"/>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8"/>
      <c r="K185" s="59"/>
      <c r="L185" s="59"/>
      <c r="M185" s="59"/>
      <c r="N185" s="59"/>
      <c r="O185" s="59"/>
      <c r="P185" s="59"/>
      <c r="Q185" s="59"/>
      <c r="R185" s="59"/>
      <c r="S185" s="59"/>
      <c r="T185" s="59"/>
      <c r="U185" s="59"/>
      <c r="V185" s="59"/>
      <c r="W185" s="59"/>
      <c r="X185" s="59"/>
      <c r="Y185" s="59"/>
      <c r="Z185" s="59"/>
    </row>
    <row r="186" spans="1:26" ht="12.75" customHeight="1" x14ac:dyDescent="0.2">
      <c r="A186" s="55">
        <v>151</v>
      </c>
      <c r="B186" s="54">
        <v>185</v>
      </c>
      <c r="C186" s="54">
        <f>'PR-RAS'!D190</f>
        <v>4537.95</v>
      </c>
      <c r="D186" s="54">
        <f>'PR-RAS'!E190</f>
        <v>4192.51</v>
      </c>
      <c r="E186" s="54">
        <v>0</v>
      </c>
      <c r="F186" s="54">
        <v>0</v>
      </c>
      <c r="G186" s="56">
        <f t="shared" si="4"/>
        <v>2390.7494500000003</v>
      </c>
      <c r="H186" s="56">
        <f t="shared" si="5"/>
        <v>0.53999999999996362</v>
      </c>
      <c r="I186" s="57">
        <v>0</v>
      </c>
      <c r="J186" s="58"/>
      <c r="K186" s="59"/>
      <c r="L186" s="59"/>
      <c r="M186" s="59"/>
      <c r="N186" s="59"/>
      <c r="O186" s="59"/>
      <c r="P186" s="59"/>
      <c r="Q186" s="59"/>
      <c r="R186" s="59"/>
      <c r="S186" s="59"/>
      <c r="T186" s="59"/>
      <c r="U186" s="59"/>
      <c r="V186" s="59"/>
      <c r="W186" s="59"/>
      <c r="X186" s="59"/>
      <c r="Y186" s="59"/>
      <c r="Z186" s="59"/>
    </row>
    <row r="187" spans="1:26" ht="12.75" customHeight="1" x14ac:dyDescent="0.2">
      <c r="A187" s="55">
        <v>151</v>
      </c>
      <c r="B187" s="54">
        <v>186</v>
      </c>
      <c r="C187" s="54">
        <f>'PR-RAS'!D191</f>
        <v>107.5</v>
      </c>
      <c r="D187" s="54">
        <f>'PR-RAS'!E191</f>
        <v>470.88</v>
      </c>
      <c r="E187" s="54">
        <v>0</v>
      </c>
      <c r="F187" s="54">
        <v>0</v>
      </c>
      <c r="G187" s="56">
        <f t="shared" si="4"/>
        <v>195.16236000000001</v>
      </c>
      <c r="H187" s="56">
        <f t="shared" si="5"/>
        <v>0.62000000000000455</v>
      </c>
      <c r="I187" s="57">
        <v>0</v>
      </c>
      <c r="J187" s="58"/>
      <c r="K187" s="59"/>
      <c r="L187" s="59"/>
      <c r="M187" s="59"/>
      <c r="N187" s="59"/>
      <c r="O187" s="59"/>
      <c r="P187" s="59"/>
      <c r="Q187" s="59"/>
      <c r="R187" s="59"/>
      <c r="S187" s="59"/>
      <c r="T187" s="59"/>
      <c r="U187" s="59"/>
      <c r="V187" s="59"/>
      <c r="W187" s="59"/>
      <c r="X187" s="59"/>
      <c r="Y187" s="59"/>
      <c r="Z187" s="59"/>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8"/>
      <c r="K188" s="59"/>
      <c r="L188" s="59"/>
      <c r="M188" s="59"/>
      <c r="N188" s="59"/>
      <c r="O188" s="59"/>
      <c r="P188" s="59"/>
      <c r="Q188" s="59"/>
      <c r="R188" s="59"/>
      <c r="S188" s="59"/>
      <c r="T188" s="59"/>
      <c r="U188" s="59"/>
      <c r="V188" s="59"/>
      <c r="W188" s="59"/>
      <c r="X188" s="59"/>
      <c r="Y188" s="59"/>
      <c r="Z188" s="59"/>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8"/>
      <c r="K189" s="59"/>
      <c r="L189" s="59"/>
      <c r="M189" s="59"/>
      <c r="N189" s="59"/>
      <c r="O189" s="59"/>
      <c r="P189" s="59"/>
      <c r="Q189" s="59"/>
      <c r="R189" s="59"/>
      <c r="S189" s="59"/>
      <c r="T189" s="59"/>
      <c r="U189" s="59"/>
      <c r="V189" s="59"/>
      <c r="W189" s="59"/>
      <c r="X189" s="59"/>
      <c r="Y189" s="59"/>
      <c r="Z189" s="59"/>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8"/>
      <c r="K190" s="59"/>
      <c r="L190" s="59"/>
      <c r="M190" s="59"/>
      <c r="N190" s="59"/>
      <c r="O190" s="59"/>
      <c r="P190" s="59"/>
      <c r="Q190" s="59"/>
      <c r="R190" s="59"/>
      <c r="S190" s="59"/>
      <c r="T190" s="59"/>
      <c r="U190" s="59"/>
      <c r="V190" s="59"/>
      <c r="W190" s="59"/>
      <c r="X190" s="59"/>
      <c r="Y190" s="59"/>
      <c r="Z190" s="59"/>
    </row>
    <row r="191" spans="1:26" ht="12.75" customHeight="1" x14ac:dyDescent="0.2">
      <c r="A191" s="55">
        <v>151</v>
      </c>
      <c r="B191" s="54">
        <v>190</v>
      </c>
      <c r="C191" s="54">
        <f>'PR-RAS'!D195</f>
        <v>0</v>
      </c>
      <c r="D191" s="54">
        <f>'PR-RAS'!E195</f>
        <v>0</v>
      </c>
      <c r="E191" s="54">
        <v>0</v>
      </c>
      <c r="F191" s="54">
        <v>0</v>
      </c>
      <c r="G191" s="56">
        <f t="shared" si="4"/>
        <v>0</v>
      </c>
      <c r="H191" s="56">
        <f t="shared" si="5"/>
        <v>0</v>
      </c>
      <c r="I191" s="57">
        <v>0</v>
      </c>
      <c r="J191" s="58"/>
      <c r="K191" s="59"/>
      <c r="L191" s="59"/>
      <c r="M191" s="59"/>
      <c r="N191" s="59"/>
      <c r="O191" s="59"/>
      <c r="P191" s="59"/>
      <c r="Q191" s="59"/>
      <c r="R191" s="59"/>
      <c r="S191" s="59"/>
      <c r="T191" s="59"/>
      <c r="U191" s="59"/>
      <c r="V191" s="59"/>
      <c r="W191" s="59"/>
      <c r="X191" s="59"/>
      <c r="Y191" s="59"/>
      <c r="Z191" s="59"/>
    </row>
    <row r="192" spans="1:26" ht="12.75" customHeight="1" x14ac:dyDescent="0.2">
      <c r="A192" s="55">
        <v>151</v>
      </c>
      <c r="B192" s="54">
        <v>191</v>
      </c>
      <c r="C192" s="54">
        <f>'PR-RAS'!D196</f>
        <v>811.91</v>
      </c>
      <c r="D192" s="54">
        <f>'PR-RAS'!E196</f>
        <v>1502.48</v>
      </c>
      <c r="E192" s="54">
        <v>0</v>
      </c>
      <c r="F192" s="54">
        <v>0</v>
      </c>
      <c r="G192" s="56">
        <f t="shared" si="4"/>
        <v>729.02216999999996</v>
      </c>
      <c r="H192" s="56">
        <f t="shared" si="5"/>
        <v>0.57000000000005002</v>
      </c>
      <c r="I192" s="57">
        <v>0</v>
      </c>
      <c r="J192" s="58"/>
      <c r="K192" s="59"/>
      <c r="L192" s="59"/>
      <c r="M192" s="59"/>
      <c r="N192" s="59"/>
      <c r="O192" s="59"/>
      <c r="P192" s="59"/>
      <c r="Q192" s="59"/>
      <c r="R192" s="59"/>
      <c r="S192" s="59"/>
      <c r="T192" s="59"/>
      <c r="U192" s="59"/>
      <c r="V192" s="59"/>
      <c r="W192" s="59"/>
      <c r="X192" s="59"/>
      <c r="Y192" s="59"/>
      <c r="Z192" s="59"/>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8"/>
      <c r="K193" s="59"/>
      <c r="L193" s="59"/>
      <c r="M193" s="59"/>
      <c r="N193" s="59"/>
      <c r="O193" s="59"/>
      <c r="P193" s="59"/>
      <c r="Q193" s="59"/>
      <c r="R193" s="59"/>
      <c r="S193" s="59"/>
      <c r="T193" s="59"/>
      <c r="U193" s="59"/>
      <c r="V193" s="59"/>
      <c r="W193" s="59"/>
      <c r="X193" s="59"/>
      <c r="Y193" s="59"/>
      <c r="Z193" s="59"/>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8"/>
      <c r="K194" s="59"/>
      <c r="L194" s="59"/>
      <c r="M194" s="59"/>
      <c r="N194" s="59"/>
      <c r="O194" s="59"/>
      <c r="P194" s="59"/>
      <c r="Q194" s="59"/>
      <c r="R194" s="59"/>
      <c r="S194" s="59"/>
      <c r="T194" s="59"/>
      <c r="U194" s="59"/>
      <c r="V194" s="59"/>
      <c r="W194" s="59"/>
      <c r="X194" s="59"/>
      <c r="Y194" s="59"/>
      <c r="Z194" s="59"/>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8"/>
      <c r="K195" s="59"/>
      <c r="L195" s="59"/>
      <c r="M195" s="59"/>
      <c r="N195" s="59"/>
      <c r="O195" s="59"/>
      <c r="P195" s="59"/>
      <c r="Q195" s="59"/>
      <c r="R195" s="59"/>
      <c r="S195" s="59"/>
      <c r="T195" s="59"/>
      <c r="U195" s="59"/>
      <c r="V195" s="59"/>
      <c r="W195" s="59"/>
      <c r="X195" s="59"/>
      <c r="Y195" s="59"/>
      <c r="Z195" s="59"/>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8"/>
      <c r="K196" s="59"/>
      <c r="L196" s="59"/>
      <c r="M196" s="59"/>
      <c r="N196" s="59"/>
      <c r="O196" s="59"/>
      <c r="P196" s="59"/>
      <c r="Q196" s="59"/>
      <c r="R196" s="59"/>
      <c r="S196" s="59"/>
      <c r="T196" s="59"/>
      <c r="U196" s="59"/>
      <c r="V196" s="59"/>
      <c r="W196" s="59"/>
      <c r="X196" s="59"/>
      <c r="Y196" s="59"/>
      <c r="Z196" s="59"/>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8"/>
      <c r="K197" s="59"/>
      <c r="L197" s="59"/>
      <c r="M197" s="59"/>
      <c r="N197" s="59"/>
      <c r="O197" s="59"/>
      <c r="P197" s="59"/>
      <c r="Q197" s="59"/>
      <c r="R197" s="59"/>
      <c r="S197" s="59"/>
      <c r="T197" s="59"/>
      <c r="U197" s="59"/>
      <c r="V197" s="59"/>
      <c r="W197" s="59"/>
      <c r="X197" s="59"/>
      <c r="Y197" s="59"/>
      <c r="Z197" s="59"/>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8"/>
      <c r="K198" s="59"/>
      <c r="L198" s="59"/>
      <c r="M198" s="59"/>
      <c r="N198" s="59"/>
      <c r="O198" s="59"/>
      <c r="P198" s="59"/>
      <c r="Q198" s="59"/>
      <c r="R198" s="59"/>
      <c r="S198" s="59"/>
      <c r="T198" s="59"/>
      <c r="U198" s="59"/>
      <c r="V198" s="59"/>
      <c r="W198" s="59"/>
      <c r="X198" s="59"/>
      <c r="Y198" s="59"/>
      <c r="Z198" s="59"/>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8"/>
      <c r="K199" s="59"/>
      <c r="L199" s="59"/>
      <c r="M199" s="59"/>
      <c r="N199" s="59"/>
      <c r="O199" s="59"/>
      <c r="P199" s="59"/>
      <c r="Q199" s="59"/>
      <c r="R199" s="59"/>
      <c r="S199" s="59"/>
      <c r="T199" s="59"/>
      <c r="U199" s="59"/>
      <c r="V199" s="59"/>
      <c r="W199" s="59"/>
      <c r="X199" s="59"/>
      <c r="Y199" s="59"/>
      <c r="Z199" s="59"/>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8"/>
      <c r="K200" s="59"/>
      <c r="L200" s="59"/>
      <c r="M200" s="59"/>
      <c r="N200" s="59"/>
      <c r="O200" s="59"/>
      <c r="P200" s="59"/>
      <c r="Q200" s="59"/>
      <c r="R200" s="59"/>
      <c r="S200" s="59"/>
      <c r="T200" s="59"/>
      <c r="U200" s="59"/>
      <c r="V200" s="59"/>
      <c r="W200" s="59"/>
      <c r="X200" s="59"/>
      <c r="Y200" s="59"/>
      <c r="Z200" s="59"/>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8"/>
      <c r="K201" s="59"/>
      <c r="L201" s="59"/>
      <c r="M201" s="59"/>
      <c r="N201" s="59"/>
      <c r="O201" s="59"/>
      <c r="P201" s="59"/>
      <c r="Q201" s="59"/>
      <c r="R201" s="59"/>
      <c r="S201" s="59"/>
      <c r="T201" s="59"/>
      <c r="U201" s="59"/>
      <c r="V201" s="59"/>
      <c r="W201" s="59"/>
      <c r="X201" s="59"/>
      <c r="Y201" s="59"/>
      <c r="Z201" s="59"/>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8"/>
      <c r="K202" s="59"/>
      <c r="L202" s="59"/>
      <c r="M202" s="59"/>
      <c r="N202" s="59"/>
      <c r="O202" s="59"/>
      <c r="P202" s="59"/>
      <c r="Q202" s="59"/>
      <c r="R202" s="59"/>
      <c r="S202" s="59"/>
      <c r="T202" s="59"/>
      <c r="U202" s="59"/>
      <c r="V202" s="59"/>
      <c r="W202" s="59"/>
      <c r="X202" s="59"/>
      <c r="Y202" s="59"/>
      <c r="Z202" s="59"/>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8"/>
      <c r="K203" s="59"/>
      <c r="L203" s="59"/>
      <c r="M203" s="59"/>
      <c r="N203" s="59"/>
      <c r="O203" s="59"/>
      <c r="P203" s="59"/>
      <c r="Q203" s="59"/>
      <c r="R203" s="59"/>
      <c r="S203" s="59"/>
      <c r="T203" s="59"/>
      <c r="U203" s="59"/>
      <c r="V203" s="59"/>
      <c r="W203" s="59"/>
      <c r="X203" s="59"/>
      <c r="Y203" s="59"/>
      <c r="Z203" s="59"/>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8"/>
      <c r="K204" s="59"/>
      <c r="L204" s="59"/>
      <c r="M204" s="59"/>
      <c r="N204" s="59"/>
      <c r="O204" s="59"/>
      <c r="P204" s="59"/>
      <c r="Q204" s="59"/>
      <c r="R204" s="59"/>
      <c r="S204" s="59"/>
      <c r="T204" s="59"/>
      <c r="U204" s="59"/>
      <c r="V204" s="59"/>
      <c r="W204" s="59"/>
      <c r="X204" s="59"/>
      <c r="Y204" s="59"/>
      <c r="Z204" s="59"/>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8"/>
      <c r="K205" s="59"/>
      <c r="L205" s="59"/>
      <c r="M205" s="59"/>
      <c r="N205" s="59"/>
      <c r="O205" s="59"/>
      <c r="P205" s="59"/>
      <c r="Q205" s="59"/>
      <c r="R205" s="59"/>
      <c r="S205" s="59"/>
      <c r="T205" s="59"/>
      <c r="U205" s="59"/>
      <c r="V205" s="59"/>
      <c r="W205" s="59"/>
      <c r="X205" s="59"/>
      <c r="Y205" s="59"/>
      <c r="Z205" s="59"/>
    </row>
    <row r="206" spans="1:26" ht="12.75" customHeight="1" x14ac:dyDescent="0.2">
      <c r="A206" s="55">
        <v>151</v>
      </c>
      <c r="B206" s="54">
        <v>205</v>
      </c>
      <c r="C206" s="54">
        <f>'PR-RAS'!D210</f>
        <v>811.91</v>
      </c>
      <c r="D206" s="54">
        <f>'PR-RAS'!E210</f>
        <v>1502.48</v>
      </c>
      <c r="E206" s="54">
        <v>0</v>
      </c>
      <c r="F206" s="54">
        <v>0</v>
      </c>
      <c r="G206" s="56">
        <f t="shared" si="6"/>
        <v>782.45834999999988</v>
      </c>
      <c r="H206" s="56">
        <f t="shared" si="7"/>
        <v>0.57000000000005002</v>
      </c>
      <c r="I206" s="57">
        <v>0</v>
      </c>
      <c r="J206" s="58"/>
      <c r="K206" s="59"/>
      <c r="L206" s="59"/>
      <c r="M206" s="59"/>
      <c r="N206" s="59"/>
      <c r="O206" s="59"/>
      <c r="P206" s="59"/>
      <c r="Q206" s="59"/>
      <c r="R206" s="59"/>
      <c r="S206" s="59"/>
      <c r="T206" s="59"/>
      <c r="U206" s="59"/>
      <c r="V206" s="59"/>
      <c r="W206" s="59"/>
      <c r="X206" s="59"/>
      <c r="Y206" s="59"/>
      <c r="Z206" s="59"/>
    </row>
    <row r="207" spans="1:26" ht="12.75" customHeight="1" x14ac:dyDescent="0.2">
      <c r="A207" s="55">
        <v>151</v>
      </c>
      <c r="B207" s="54">
        <v>206</v>
      </c>
      <c r="C207" s="54">
        <f>'PR-RAS'!D211</f>
        <v>811.91</v>
      </c>
      <c r="D207" s="54">
        <f>'PR-RAS'!E211</f>
        <v>1502.48</v>
      </c>
      <c r="E207" s="54">
        <v>0</v>
      </c>
      <c r="F207" s="54">
        <v>0</v>
      </c>
      <c r="G207" s="56">
        <f t="shared" si="6"/>
        <v>786.27521999999999</v>
      </c>
      <c r="H207" s="56">
        <f t="shared" si="7"/>
        <v>0.57000000000005002</v>
      </c>
      <c r="I207" s="57">
        <v>0</v>
      </c>
      <c r="J207" s="58"/>
      <c r="K207" s="59"/>
      <c r="L207" s="59"/>
      <c r="M207" s="59"/>
      <c r="N207" s="59"/>
      <c r="O207" s="59"/>
      <c r="P207" s="59"/>
      <c r="Q207" s="59"/>
      <c r="R207" s="59"/>
      <c r="S207" s="59"/>
      <c r="T207" s="59"/>
      <c r="U207" s="59"/>
      <c r="V207" s="59"/>
      <c r="W207" s="59"/>
      <c r="X207" s="59"/>
      <c r="Y207" s="59"/>
      <c r="Z207" s="59"/>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8"/>
      <c r="K208" s="59"/>
      <c r="L208" s="59"/>
      <c r="M208" s="59"/>
      <c r="N208" s="59"/>
      <c r="O208" s="59"/>
      <c r="P208" s="59"/>
      <c r="Q208" s="59"/>
      <c r="R208" s="59"/>
      <c r="S208" s="59"/>
      <c r="T208" s="59"/>
      <c r="U208" s="59"/>
      <c r="V208" s="59"/>
      <c r="W208" s="59"/>
      <c r="X208" s="59"/>
      <c r="Y208" s="59"/>
      <c r="Z208" s="59"/>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8"/>
      <c r="K209" s="59"/>
      <c r="L209" s="59"/>
      <c r="M209" s="59"/>
      <c r="N209" s="59"/>
      <c r="O209" s="59"/>
      <c r="P209" s="59"/>
      <c r="Q209" s="59"/>
      <c r="R209" s="59"/>
      <c r="S209" s="59"/>
      <c r="T209" s="59"/>
      <c r="U209" s="59"/>
      <c r="V209" s="59"/>
      <c r="W209" s="59"/>
      <c r="X209" s="59"/>
      <c r="Y209" s="59"/>
      <c r="Z209" s="59"/>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8"/>
      <c r="K210" s="59"/>
      <c r="L210" s="59"/>
      <c r="M210" s="59"/>
      <c r="N210" s="59"/>
      <c r="O210" s="59"/>
      <c r="P210" s="59"/>
      <c r="Q210" s="59"/>
      <c r="R210" s="59"/>
      <c r="S210" s="59"/>
      <c r="T210" s="59"/>
      <c r="U210" s="59"/>
      <c r="V210" s="59"/>
      <c r="W210" s="59"/>
      <c r="X210" s="59"/>
      <c r="Y210" s="59"/>
      <c r="Z210" s="59"/>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8"/>
      <c r="K211" s="59"/>
      <c r="L211" s="59"/>
      <c r="M211" s="59"/>
      <c r="N211" s="59"/>
      <c r="O211" s="59"/>
      <c r="P211" s="59"/>
      <c r="Q211" s="59"/>
      <c r="R211" s="59"/>
      <c r="S211" s="59"/>
      <c r="T211" s="59"/>
      <c r="U211" s="59"/>
      <c r="V211" s="59"/>
      <c r="W211" s="59"/>
      <c r="X211" s="59"/>
      <c r="Y211" s="59"/>
      <c r="Z211" s="59"/>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8"/>
      <c r="K212" s="59"/>
      <c r="L212" s="59"/>
      <c r="M212" s="59"/>
      <c r="N212" s="59"/>
      <c r="O212" s="59"/>
      <c r="P212" s="59"/>
      <c r="Q212" s="59"/>
      <c r="R212" s="59"/>
      <c r="S212" s="59"/>
      <c r="T212" s="59"/>
      <c r="U212" s="59"/>
      <c r="V212" s="59"/>
      <c r="W212" s="59"/>
      <c r="X212" s="59"/>
      <c r="Y212" s="59"/>
      <c r="Z212" s="59"/>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8"/>
      <c r="K213" s="59"/>
      <c r="L213" s="59"/>
      <c r="M213" s="59"/>
      <c r="N213" s="59"/>
      <c r="O213" s="59"/>
      <c r="P213" s="59"/>
      <c r="Q213" s="59"/>
      <c r="R213" s="59"/>
      <c r="S213" s="59"/>
      <c r="T213" s="59"/>
      <c r="U213" s="59"/>
      <c r="V213" s="59"/>
      <c r="W213" s="59"/>
      <c r="X213" s="59"/>
      <c r="Y213" s="59"/>
      <c r="Z213" s="59"/>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8"/>
      <c r="K214" s="59"/>
      <c r="L214" s="59"/>
      <c r="M214" s="59"/>
      <c r="N214" s="59"/>
      <c r="O214" s="59"/>
      <c r="P214" s="59"/>
      <c r="Q214" s="59"/>
      <c r="R214" s="59"/>
      <c r="S214" s="59"/>
      <c r="T214" s="59"/>
      <c r="U214" s="59"/>
      <c r="V214" s="59"/>
      <c r="W214" s="59"/>
      <c r="X214" s="59"/>
      <c r="Y214" s="59"/>
      <c r="Z214" s="59"/>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8"/>
      <c r="K215" s="59"/>
      <c r="L215" s="59"/>
      <c r="M215" s="59"/>
      <c r="N215" s="59"/>
      <c r="O215" s="59"/>
      <c r="P215" s="59"/>
      <c r="Q215" s="59"/>
      <c r="R215" s="59"/>
      <c r="S215" s="59"/>
      <c r="T215" s="59"/>
      <c r="U215" s="59"/>
      <c r="V215" s="59"/>
      <c r="W215" s="59"/>
      <c r="X215" s="59"/>
      <c r="Y215" s="59"/>
      <c r="Z215" s="59"/>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8"/>
      <c r="K216" s="59"/>
      <c r="L216" s="59"/>
      <c r="M216" s="59"/>
      <c r="N216" s="59"/>
      <c r="O216" s="59"/>
      <c r="P216" s="59"/>
      <c r="Q216" s="59"/>
      <c r="R216" s="59"/>
      <c r="S216" s="59"/>
      <c r="T216" s="59"/>
      <c r="U216" s="59"/>
      <c r="V216" s="59"/>
      <c r="W216" s="59"/>
      <c r="X216" s="59"/>
      <c r="Y216" s="59"/>
      <c r="Z216" s="59"/>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8"/>
      <c r="K217" s="59"/>
      <c r="L217" s="59"/>
      <c r="M217" s="59"/>
      <c r="N217" s="59"/>
      <c r="O217" s="59"/>
      <c r="P217" s="59"/>
      <c r="Q217" s="59"/>
      <c r="R217" s="59"/>
      <c r="S217" s="59"/>
      <c r="T217" s="59"/>
      <c r="U217" s="59"/>
      <c r="V217" s="59"/>
      <c r="W217" s="59"/>
      <c r="X217" s="59"/>
      <c r="Y217" s="59"/>
      <c r="Z217" s="59"/>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8"/>
      <c r="K218" s="59"/>
      <c r="L218" s="59"/>
      <c r="M218" s="59"/>
      <c r="N218" s="59"/>
      <c r="O218" s="59"/>
      <c r="P218" s="59"/>
      <c r="Q218" s="59"/>
      <c r="R218" s="59"/>
      <c r="S218" s="59"/>
      <c r="T218" s="59"/>
      <c r="U218" s="59"/>
      <c r="V218" s="59"/>
      <c r="W218" s="59"/>
      <c r="X218" s="59"/>
      <c r="Y218" s="59"/>
      <c r="Z218" s="59"/>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8"/>
      <c r="K219" s="59"/>
      <c r="L219" s="59"/>
      <c r="M219" s="59"/>
      <c r="N219" s="59"/>
      <c r="O219" s="59"/>
      <c r="P219" s="59"/>
      <c r="Q219" s="59"/>
      <c r="R219" s="59"/>
      <c r="S219" s="59"/>
      <c r="T219" s="59"/>
      <c r="U219" s="59"/>
      <c r="V219" s="59"/>
      <c r="W219" s="59"/>
      <c r="X219" s="59"/>
      <c r="Y219" s="59"/>
      <c r="Z219" s="59"/>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8"/>
      <c r="K220" s="59"/>
      <c r="L220" s="59"/>
      <c r="M220" s="59"/>
      <c r="N220" s="59"/>
      <c r="O220" s="59"/>
      <c r="P220" s="59"/>
      <c r="Q220" s="59"/>
      <c r="R220" s="59"/>
      <c r="S220" s="59"/>
      <c r="T220" s="59"/>
      <c r="U220" s="59"/>
      <c r="V220" s="59"/>
      <c r="W220" s="59"/>
      <c r="X220" s="59"/>
      <c r="Y220" s="59"/>
      <c r="Z220" s="59"/>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8"/>
      <c r="K221" s="59"/>
      <c r="L221" s="59"/>
      <c r="M221" s="59"/>
      <c r="N221" s="59"/>
      <c r="O221" s="59"/>
      <c r="P221" s="59"/>
      <c r="Q221" s="59"/>
      <c r="R221" s="59"/>
      <c r="S221" s="59"/>
      <c r="T221" s="59"/>
      <c r="U221" s="59"/>
      <c r="V221" s="59"/>
      <c r="W221" s="59"/>
      <c r="X221" s="59"/>
      <c r="Y221" s="59"/>
      <c r="Z221" s="59"/>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8"/>
      <c r="K222" s="59"/>
      <c r="L222" s="59"/>
      <c r="M222" s="59"/>
      <c r="N222" s="59"/>
      <c r="O222" s="59"/>
      <c r="P222" s="59"/>
      <c r="Q222" s="59"/>
      <c r="R222" s="59"/>
      <c r="S222" s="59"/>
      <c r="T222" s="59"/>
      <c r="U222" s="59"/>
      <c r="V222" s="59"/>
      <c r="W222" s="59"/>
      <c r="X222" s="59"/>
      <c r="Y222" s="59"/>
      <c r="Z222" s="59"/>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8"/>
      <c r="K223" s="59"/>
      <c r="L223" s="59"/>
      <c r="M223" s="59"/>
      <c r="N223" s="59"/>
      <c r="O223" s="59"/>
      <c r="P223" s="59"/>
      <c r="Q223" s="59"/>
      <c r="R223" s="59"/>
      <c r="S223" s="59"/>
      <c r="T223" s="59"/>
      <c r="U223" s="59"/>
      <c r="V223" s="59"/>
      <c r="W223" s="59"/>
      <c r="X223" s="59"/>
      <c r="Y223" s="59"/>
      <c r="Z223" s="59"/>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8"/>
      <c r="K224" s="59"/>
      <c r="L224" s="59"/>
      <c r="M224" s="59"/>
      <c r="N224" s="59"/>
      <c r="O224" s="59"/>
      <c r="P224" s="59"/>
      <c r="Q224" s="59"/>
      <c r="R224" s="59"/>
      <c r="S224" s="59"/>
      <c r="T224" s="59"/>
      <c r="U224" s="59"/>
      <c r="V224" s="59"/>
      <c r="W224" s="59"/>
      <c r="X224" s="59"/>
      <c r="Y224" s="59"/>
      <c r="Z224" s="59"/>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8"/>
      <c r="K225" s="59"/>
      <c r="L225" s="59"/>
      <c r="M225" s="59"/>
      <c r="N225" s="59"/>
      <c r="O225" s="59"/>
      <c r="P225" s="59"/>
      <c r="Q225" s="59"/>
      <c r="R225" s="59"/>
      <c r="S225" s="59"/>
      <c r="T225" s="59"/>
      <c r="U225" s="59"/>
      <c r="V225" s="59"/>
      <c r="W225" s="59"/>
      <c r="X225" s="59"/>
      <c r="Y225" s="59"/>
      <c r="Z225" s="59"/>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8"/>
      <c r="K226" s="59"/>
      <c r="L226" s="59"/>
      <c r="M226" s="59"/>
      <c r="N226" s="59"/>
      <c r="O226" s="59"/>
      <c r="P226" s="59"/>
      <c r="Q226" s="59"/>
      <c r="R226" s="59"/>
      <c r="S226" s="59"/>
      <c r="T226" s="59"/>
      <c r="U226" s="59"/>
      <c r="V226" s="59"/>
      <c r="W226" s="59"/>
      <c r="X226" s="59"/>
      <c r="Y226" s="59"/>
      <c r="Z226" s="59"/>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8"/>
      <c r="K227" s="59"/>
      <c r="L227" s="59"/>
      <c r="M227" s="59"/>
      <c r="N227" s="59"/>
      <c r="O227" s="59"/>
      <c r="P227" s="59"/>
      <c r="Q227" s="59"/>
      <c r="R227" s="59"/>
      <c r="S227" s="59"/>
      <c r="T227" s="59"/>
      <c r="U227" s="59"/>
      <c r="V227" s="59"/>
      <c r="W227" s="59"/>
      <c r="X227" s="59"/>
      <c r="Y227" s="59"/>
      <c r="Z227" s="59"/>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8"/>
      <c r="K228" s="59"/>
      <c r="L228" s="59"/>
      <c r="M228" s="59"/>
      <c r="N228" s="59"/>
      <c r="O228" s="59"/>
      <c r="P228" s="59"/>
      <c r="Q228" s="59"/>
      <c r="R228" s="59"/>
      <c r="S228" s="59"/>
      <c r="T228" s="59"/>
      <c r="U228" s="59"/>
      <c r="V228" s="59"/>
      <c r="W228" s="59"/>
      <c r="X228" s="59"/>
      <c r="Y228" s="59"/>
      <c r="Z228" s="59"/>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8"/>
      <c r="K229" s="59"/>
      <c r="L229" s="59"/>
      <c r="M229" s="59"/>
      <c r="N229" s="59"/>
      <c r="O229" s="59"/>
      <c r="P229" s="59"/>
      <c r="Q229" s="59"/>
      <c r="R229" s="59"/>
      <c r="S229" s="59"/>
      <c r="T229" s="59"/>
      <c r="U229" s="59"/>
      <c r="V229" s="59"/>
      <c r="W229" s="59"/>
      <c r="X229" s="59"/>
      <c r="Y229" s="59"/>
      <c r="Z229" s="59"/>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8"/>
      <c r="K230" s="59"/>
      <c r="L230" s="59"/>
      <c r="M230" s="59"/>
      <c r="N230" s="59"/>
      <c r="O230" s="59"/>
      <c r="P230" s="59"/>
      <c r="Q230" s="59"/>
      <c r="R230" s="59"/>
      <c r="S230" s="59"/>
      <c r="T230" s="59"/>
      <c r="U230" s="59"/>
      <c r="V230" s="59"/>
      <c r="W230" s="59"/>
      <c r="X230" s="59"/>
      <c r="Y230" s="59"/>
      <c r="Z230" s="59"/>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8"/>
      <c r="K231" s="59"/>
      <c r="L231" s="59"/>
      <c r="M231" s="59"/>
      <c r="N231" s="59"/>
      <c r="O231" s="59"/>
      <c r="P231" s="59"/>
      <c r="Q231" s="59"/>
      <c r="R231" s="59"/>
      <c r="S231" s="59"/>
      <c r="T231" s="59"/>
      <c r="U231" s="59"/>
      <c r="V231" s="59"/>
      <c r="W231" s="59"/>
      <c r="X231" s="59"/>
      <c r="Y231" s="59"/>
      <c r="Z231" s="59"/>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8"/>
      <c r="K232" s="59"/>
      <c r="L232" s="59"/>
      <c r="M232" s="59"/>
      <c r="N232" s="59"/>
      <c r="O232" s="59"/>
      <c r="P232" s="59"/>
      <c r="Q232" s="59"/>
      <c r="R232" s="59"/>
      <c r="S232" s="59"/>
      <c r="T232" s="59"/>
      <c r="U232" s="59"/>
      <c r="V232" s="59"/>
      <c r="W232" s="59"/>
      <c r="X232" s="59"/>
      <c r="Y232" s="59"/>
      <c r="Z232" s="59"/>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8"/>
      <c r="K233" s="59"/>
      <c r="L233" s="59"/>
      <c r="M233" s="59"/>
      <c r="N233" s="59"/>
      <c r="O233" s="59"/>
      <c r="P233" s="59"/>
      <c r="Q233" s="59"/>
      <c r="R233" s="59"/>
      <c r="S233" s="59"/>
      <c r="T233" s="59"/>
      <c r="U233" s="59"/>
      <c r="V233" s="59"/>
      <c r="W233" s="59"/>
      <c r="X233" s="59"/>
      <c r="Y233" s="59"/>
      <c r="Z233" s="59"/>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8"/>
      <c r="K234" s="59"/>
      <c r="L234" s="59"/>
      <c r="M234" s="59"/>
      <c r="N234" s="59"/>
      <c r="O234" s="59"/>
      <c r="P234" s="59"/>
      <c r="Q234" s="59"/>
      <c r="R234" s="59"/>
      <c r="S234" s="59"/>
      <c r="T234" s="59"/>
      <c r="U234" s="59"/>
      <c r="V234" s="59"/>
      <c r="W234" s="59"/>
      <c r="X234" s="59"/>
      <c r="Y234" s="59"/>
      <c r="Z234" s="59"/>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8"/>
      <c r="K235" s="59"/>
      <c r="L235" s="59"/>
      <c r="M235" s="59"/>
      <c r="N235" s="59"/>
      <c r="O235" s="59"/>
      <c r="P235" s="59"/>
      <c r="Q235" s="59"/>
      <c r="R235" s="59"/>
      <c r="S235" s="59"/>
      <c r="T235" s="59"/>
      <c r="U235" s="59"/>
      <c r="V235" s="59"/>
      <c r="W235" s="59"/>
      <c r="X235" s="59"/>
      <c r="Y235" s="59"/>
      <c r="Z235" s="59"/>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8"/>
      <c r="K236" s="59"/>
      <c r="L236" s="59"/>
      <c r="M236" s="59"/>
      <c r="N236" s="59"/>
      <c r="O236" s="59"/>
      <c r="P236" s="59"/>
      <c r="Q236" s="59"/>
      <c r="R236" s="59"/>
      <c r="S236" s="59"/>
      <c r="T236" s="59"/>
      <c r="U236" s="59"/>
      <c r="V236" s="59"/>
      <c r="W236" s="59"/>
      <c r="X236" s="59"/>
      <c r="Y236" s="59"/>
      <c r="Z236" s="59"/>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8"/>
      <c r="K237" s="59"/>
      <c r="L237" s="59"/>
      <c r="M237" s="59"/>
      <c r="N237" s="59"/>
      <c r="O237" s="59"/>
      <c r="P237" s="59"/>
      <c r="Q237" s="59"/>
      <c r="R237" s="59"/>
      <c r="S237" s="59"/>
      <c r="T237" s="59"/>
      <c r="U237" s="59"/>
      <c r="V237" s="59"/>
      <c r="W237" s="59"/>
      <c r="X237" s="59"/>
      <c r="Y237" s="59"/>
      <c r="Z237" s="59"/>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8"/>
      <c r="K238" s="59"/>
      <c r="L238" s="59"/>
      <c r="M238" s="59"/>
      <c r="N238" s="59"/>
      <c r="O238" s="59"/>
      <c r="P238" s="59"/>
      <c r="Q238" s="59"/>
      <c r="R238" s="59"/>
      <c r="S238" s="59"/>
      <c r="T238" s="59"/>
      <c r="U238" s="59"/>
      <c r="V238" s="59"/>
      <c r="W238" s="59"/>
      <c r="X238" s="59"/>
      <c r="Y238" s="59"/>
      <c r="Z238" s="59"/>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8"/>
      <c r="K239" s="59"/>
      <c r="L239" s="59"/>
      <c r="M239" s="59"/>
      <c r="N239" s="59"/>
      <c r="O239" s="59"/>
      <c r="P239" s="59"/>
      <c r="Q239" s="59"/>
      <c r="R239" s="59"/>
      <c r="S239" s="59"/>
      <c r="T239" s="59"/>
      <c r="U239" s="59"/>
      <c r="V239" s="59"/>
      <c r="W239" s="59"/>
      <c r="X239" s="59"/>
      <c r="Y239" s="59"/>
      <c r="Z239" s="59"/>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8"/>
      <c r="K240" s="59"/>
      <c r="L240" s="59"/>
      <c r="M240" s="59"/>
      <c r="N240" s="59"/>
      <c r="O240" s="59"/>
      <c r="P240" s="59"/>
      <c r="Q240" s="59"/>
      <c r="R240" s="59"/>
      <c r="S240" s="59"/>
      <c r="T240" s="59"/>
      <c r="U240" s="59"/>
      <c r="V240" s="59"/>
      <c r="W240" s="59"/>
      <c r="X240" s="59"/>
      <c r="Y240" s="59"/>
      <c r="Z240" s="59"/>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8"/>
      <c r="K241" s="59"/>
      <c r="L241" s="59"/>
      <c r="M241" s="59"/>
      <c r="N241" s="59"/>
      <c r="O241" s="59"/>
      <c r="P241" s="59"/>
      <c r="Q241" s="59"/>
      <c r="R241" s="59"/>
      <c r="S241" s="59"/>
      <c r="T241" s="59"/>
      <c r="U241" s="59"/>
      <c r="V241" s="59"/>
      <c r="W241" s="59"/>
      <c r="X241" s="59"/>
      <c r="Y241" s="59"/>
      <c r="Z241" s="59"/>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8"/>
      <c r="K242" s="59"/>
      <c r="L242" s="59"/>
      <c r="M242" s="59"/>
      <c r="N242" s="59"/>
      <c r="O242" s="59"/>
      <c r="P242" s="59"/>
      <c r="Q242" s="59"/>
      <c r="R242" s="59"/>
      <c r="S242" s="59"/>
      <c r="T242" s="59"/>
      <c r="U242" s="59"/>
      <c r="V242" s="59"/>
      <c r="W242" s="59"/>
      <c r="X242" s="59"/>
      <c r="Y242" s="59"/>
      <c r="Z242" s="59"/>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8"/>
      <c r="K243" s="59"/>
      <c r="L243" s="59"/>
      <c r="M243" s="59"/>
      <c r="N243" s="59"/>
      <c r="O243" s="59"/>
      <c r="P243" s="59"/>
      <c r="Q243" s="59"/>
      <c r="R243" s="59"/>
      <c r="S243" s="59"/>
      <c r="T243" s="59"/>
      <c r="U243" s="59"/>
      <c r="V243" s="59"/>
      <c r="W243" s="59"/>
      <c r="X243" s="59"/>
      <c r="Y243" s="59"/>
      <c r="Z243" s="59"/>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8"/>
      <c r="K244" s="59"/>
      <c r="L244" s="59"/>
      <c r="M244" s="59"/>
      <c r="N244" s="59"/>
      <c r="O244" s="59"/>
      <c r="P244" s="59"/>
      <c r="Q244" s="59"/>
      <c r="R244" s="59"/>
      <c r="S244" s="59"/>
      <c r="T244" s="59"/>
      <c r="U244" s="59"/>
      <c r="V244" s="59"/>
      <c r="W244" s="59"/>
      <c r="X244" s="59"/>
      <c r="Y244" s="59"/>
      <c r="Z244" s="59"/>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8"/>
      <c r="K245" s="59"/>
      <c r="L245" s="59"/>
      <c r="M245" s="59"/>
      <c r="N245" s="59"/>
      <c r="O245" s="59"/>
      <c r="P245" s="59"/>
      <c r="Q245" s="59"/>
      <c r="R245" s="59"/>
      <c r="S245" s="59"/>
      <c r="T245" s="59"/>
      <c r="U245" s="59"/>
      <c r="V245" s="59"/>
      <c r="W245" s="59"/>
      <c r="X245" s="59"/>
      <c r="Y245" s="59"/>
      <c r="Z245" s="59"/>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8"/>
      <c r="K246" s="59"/>
      <c r="L246" s="59"/>
      <c r="M246" s="59"/>
      <c r="N246" s="59"/>
      <c r="O246" s="59"/>
      <c r="P246" s="59"/>
      <c r="Q246" s="59"/>
      <c r="R246" s="59"/>
      <c r="S246" s="59"/>
      <c r="T246" s="59"/>
      <c r="U246" s="59"/>
      <c r="V246" s="59"/>
      <c r="W246" s="59"/>
      <c r="X246" s="59"/>
      <c r="Y246" s="59"/>
      <c r="Z246" s="59"/>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8"/>
      <c r="K247" s="59"/>
      <c r="L247" s="59"/>
      <c r="M247" s="59"/>
      <c r="N247" s="59"/>
      <c r="O247" s="59"/>
      <c r="P247" s="59"/>
      <c r="Q247" s="59"/>
      <c r="R247" s="59"/>
      <c r="S247" s="59"/>
      <c r="T247" s="59"/>
      <c r="U247" s="59"/>
      <c r="V247" s="59"/>
      <c r="W247" s="59"/>
      <c r="X247" s="59"/>
      <c r="Y247" s="59"/>
      <c r="Z247" s="59"/>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8"/>
      <c r="K248" s="59"/>
      <c r="L248" s="59"/>
      <c r="M248" s="59"/>
      <c r="N248" s="59"/>
      <c r="O248" s="59"/>
      <c r="P248" s="59"/>
      <c r="Q248" s="59"/>
      <c r="R248" s="59"/>
      <c r="S248" s="59"/>
      <c r="T248" s="59"/>
      <c r="U248" s="59"/>
      <c r="V248" s="59"/>
      <c r="W248" s="59"/>
      <c r="X248" s="59"/>
      <c r="Y248" s="59"/>
      <c r="Z248" s="59"/>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8"/>
      <c r="K249" s="59"/>
      <c r="L249" s="59"/>
      <c r="M249" s="59"/>
      <c r="N249" s="59"/>
      <c r="O249" s="59"/>
      <c r="P249" s="59"/>
      <c r="Q249" s="59"/>
      <c r="R249" s="59"/>
      <c r="S249" s="59"/>
      <c r="T249" s="59"/>
      <c r="U249" s="59"/>
      <c r="V249" s="59"/>
      <c r="W249" s="59"/>
      <c r="X249" s="59"/>
      <c r="Y249" s="59"/>
      <c r="Z249" s="59"/>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8"/>
      <c r="K250" s="59"/>
      <c r="L250" s="59"/>
      <c r="M250" s="59"/>
      <c r="N250" s="59"/>
      <c r="O250" s="59"/>
      <c r="P250" s="59"/>
      <c r="Q250" s="59"/>
      <c r="R250" s="59"/>
      <c r="S250" s="59"/>
      <c r="T250" s="59"/>
      <c r="U250" s="59"/>
      <c r="V250" s="59"/>
      <c r="W250" s="59"/>
      <c r="X250" s="59"/>
      <c r="Y250" s="59"/>
      <c r="Z250" s="59"/>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8"/>
      <c r="K251" s="59"/>
      <c r="L251" s="59"/>
      <c r="M251" s="59"/>
      <c r="N251" s="59"/>
      <c r="O251" s="59"/>
      <c r="P251" s="59"/>
      <c r="Q251" s="59"/>
      <c r="R251" s="59"/>
      <c r="S251" s="59"/>
      <c r="T251" s="59"/>
      <c r="U251" s="59"/>
      <c r="V251" s="59"/>
      <c r="W251" s="59"/>
      <c r="X251" s="59"/>
      <c r="Y251" s="59"/>
      <c r="Z251" s="59"/>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8"/>
      <c r="K252" s="59"/>
      <c r="L252" s="59"/>
      <c r="M252" s="59"/>
      <c r="N252" s="59"/>
      <c r="O252" s="59"/>
      <c r="P252" s="59"/>
      <c r="Q252" s="59"/>
      <c r="R252" s="59"/>
      <c r="S252" s="59"/>
      <c r="T252" s="59"/>
      <c r="U252" s="59"/>
      <c r="V252" s="59"/>
      <c r="W252" s="59"/>
      <c r="X252" s="59"/>
      <c r="Y252" s="59"/>
      <c r="Z252" s="59"/>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8"/>
      <c r="K253" s="59"/>
      <c r="L253" s="59"/>
      <c r="M253" s="59"/>
      <c r="N253" s="59"/>
      <c r="O253" s="59"/>
      <c r="P253" s="59"/>
      <c r="Q253" s="59"/>
      <c r="R253" s="59"/>
      <c r="S253" s="59"/>
      <c r="T253" s="59"/>
      <c r="U253" s="59"/>
      <c r="V253" s="59"/>
      <c r="W253" s="59"/>
      <c r="X253" s="59"/>
      <c r="Y253" s="59"/>
      <c r="Z253" s="59"/>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8"/>
      <c r="K254" s="59"/>
      <c r="L254" s="59"/>
      <c r="M254" s="59"/>
      <c r="N254" s="59"/>
      <c r="O254" s="59"/>
      <c r="P254" s="59"/>
      <c r="Q254" s="59"/>
      <c r="R254" s="59"/>
      <c r="S254" s="59"/>
      <c r="T254" s="59"/>
      <c r="U254" s="59"/>
      <c r="V254" s="59"/>
      <c r="W254" s="59"/>
      <c r="X254" s="59"/>
      <c r="Y254" s="59"/>
      <c r="Z254" s="59"/>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8"/>
      <c r="K255" s="59"/>
      <c r="L255" s="59"/>
      <c r="M255" s="59"/>
      <c r="N255" s="59"/>
      <c r="O255" s="59"/>
      <c r="P255" s="59"/>
      <c r="Q255" s="59"/>
      <c r="R255" s="59"/>
      <c r="S255" s="59"/>
      <c r="T255" s="59"/>
      <c r="U255" s="59"/>
      <c r="V255" s="59"/>
      <c r="W255" s="59"/>
      <c r="X255" s="59"/>
      <c r="Y255" s="59"/>
      <c r="Z255" s="59"/>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8"/>
      <c r="K256" s="59"/>
      <c r="L256" s="59"/>
      <c r="M256" s="59"/>
      <c r="N256" s="59"/>
      <c r="O256" s="59"/>
      <c r="P256" s="59"/>
      <c r="Q256" s="59"/>
      <c r="R256" s="59"/>
      <c r="S256" s="59"/>
      <c r="T256" s="59"/>
      <c r="U256" s="59"/>
      <c r="V256" s="59"/>
      <c r="W256" s="59"/>
      <c r="X256" s="59"/>
      <c r="Y256" s="59"/>
      <c r="Z256" s="59"/>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8"/>
      <c r="K257" s="59"/>
      <c r="L257" s="59"/>
      <c r="M257" s="59"/>
      <c r="N257" s="59"/>
      <c r="O257" s="59"/>
      <c r="P257" s="59"/>
      <c r="Q257" s="59"/>
      <c r="R257" s="59"/>
      <c r="S257" s="59"/>
      <c r="T257" s="59"/>
      <c r="U257" s="59"/>
      <c r="V257" s="59"/>
      <c r="W257" s="59"/>
      <c r="X257" s="59"/>
      <c r="Y257" s="59"/>
      <c r="Z257" s="59"/>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8"/>
      <c r="K258" s="59"/>
      <c r="L258" s="59"/>
      <c r="M258" s="59"/>
      <c r="N258" s="59"/>
      <c r="O258" s="59"/>
      <c r="P258" s="59"/>
      <c r="Q258" s="59"/>
      <c r="R258" s="59"/>
      <c r="S258" s="59"/>
      <c r="T258" s="59"/>
      <c r="U258" s="59"/>
      <c r="V258" s="59"/>
      <c r="W258" s="59"/>
      <c r="X258" s="59"/>
      <c r="Y258" s="59"/>
      <c r="Z258" s="59"/>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8"/>
      <c r="K259" s="59"/>
      <c r="L259" s="59"/>
      <c r="M259" s="59"/>
      <c r="N259" s="59"/>
      <c r="O259" s="59"/>
      <c r="P259" s="59"/>
      <c r="Q259" s="59"/>
      <c r="R259" s="59"/>
      <c r="S259" s="59"/>
      <c r="T259" s="59"/>
      <c r="U259" s="59"/>
      <c r="V259" s="59"/>
      <c r="W259" s="59"/>
      <c r="X259" s="59"/>
      <c r="Y259" s="59"/>
      <c r="Z259" s="59"/>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8"/>
      <c r="K260" s="59"/>
      <c r="L260" s="59"/>
      <c r="M260" s="59"/>
      <c r="N260" s="59"/>
      <c r="O260" s="59"/>
      <c r="P260" s="59"/>
      <c r="Q260" s="59"/>
      <c r="R260" s="59"/>
      <c r="S260" s="59"/>
      <c r="T260" s="59"/>
      <c r="U260" s="59"/>
      <c r="V260" s="59"/>
      <c r="W260" s="59"/>
      <c r="X260" s="59"/>
      <c r="Y260" s="59"/>
      <c r="Z260" s="59"/>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8"/>
      <c r="K261" s="59"/>
      <c r="L261" s="59"/>
      <c r="M261" s="59"/>
      <c r="N261" s="59"/>
      <c r="O261" s="59"/>
      <c r="P261" s="59"/>
      <c r="Q261" s="59"/>
      <c r="R261" s="59"/>
      <c r="S261" s="59"/>
      <c r="T261" s="59"/>
      <c r="U261" s="59"/>
      <c r="V261" s="59"/>
      <c r="W261" s="59"/>
      <c r="X261" s="59"/>
      <c r="Y261" s="59"/>
      <c r="Z261" s="59"/>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8"/>
      <c r="K262" s="59"/>
      <c r="L262" s="59"/>
      <c r="M262" s="59"/>
      <c r="N262" s="59"/>
      <c r="O262" s="59"/>
      <c r="P262" s="59"/>
      <c r="Q262" s="59"/>
      <c r="R262" s="59"/>
      <c r="S262" s="59"/>
      <c r="T262" s="59"/>
      <c r="U262" s="59"/>
      <c r="V262" s="59"/>
      <c r="W262" s="59"/>
      <c r="X262" s="59"/>
      <c r="Y262" s="59"/>
      <c r="Z262" s="59"/>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8"/>
      <c r="K263" s="59"/>
      <c r="L263" s="59"/>
      <c r="M263" s="59"/>
      <c r="N263" s="59"/>
      <c r="O263" s="59"/>
      <c r="P263" s="59"/>
      <c r="Q263" s="59"/>
      <c r="R263" s="59"/>
      <c r="S263" s="59"/>
      <c r="T263" s="59"/>
      <c r="U263" s="59"/>
      <c r="V263" s="59"/>
      <c r="W263" s="59"/>
      <c r="X263" s="59"/>
      <c r="Y263" s="59"/>
      <c r="Z263" s="59"/>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8"/>
      <c r="K264" s="59"/>
      <c r="L264" s="59"/>
      <c r="M264" s="59"/>
      <c r="N264" s="59"/>
      <c r="O264" s="59"/>
      <c r="P264" s="59"/>
      <c r="Q264" s="59"/>
      <c r="R264" s="59"/>
      <c r="S264" s="59"/>
      <c r="T264" s="59"/>
      <c r="U264" s="59"/>
      <c r="V264" s="59"/>
      <c r="W264" s="59"/>
      <c r="X264" s="59"/>
      <c r="Y264" s="59"/>
      <c r="Z264" s="59"/>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8"/>
      <c r="K265" s="59"/>
      <c r="L265" s="59"/>
      <c r="M265" s="59"/>
      <c r="N265" s="59"/>
      <c r="O265" s="59"/>
      <c r="P265" s="59"/>
      <c r="Q265" s="59"/>
      <c r="R265" s="59"/>
      <c r="S265" s="59"/>
      <c r="T265" s="59"/>
      <c r="U265" s="59"/>
      <c r="V265" s="59"/>
      <c r="W265" s="59"/>
      <c r="X265" s="59"/>
      <c r="Y265" s="59"/>
      <c r="Z265" s="59"/>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8"/>
      <c r="K266" s="59"/>
      <c r="L266" s="59"/>
      <c r="M266" s="59"/>
      <c r="N266" s="59"/>
      <c r="O266" s="59"/>
      <c r="P266" s="59"/>
      <c r="Q266" s="59"/>
      <c r="R266" s="59"/>
      <c r="S266" s="59"/>
      <c r="T266" s="59"/>
      <c r="U266" s="59"/>
      <c r="V266" s="59"/>
      <c r="W266" s="59"/>
      <c r="X266" s="59"/>
      <c r="Y266" s="59"/>
      <c r="Z266" s="59"/>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8"/>
      <c r="K267" s="59"/>
      <c r="L267" s="59"/>
      <c r="M267" s="59"/>
      <c r="N267" s="59"/>
      <c r="O267" s="59"/>
      <c r="P267" s="59"/>
      <c r="Q267" s="59"/>
      <c r="R267" s="59"/>
      <c r="S267" s="59"/>
      <c r="T267" s="59"/>
      <c r="U267" s="59"/>
      <c r="V267" s="59"/>
      <c r="W267" s="59"/>
      <c r="X267" s="59"/>
      <c r="Y267" s="59"/>
      <c r="Z267" s="59"/>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8"/>
      <c r="K268" s="59"/>
      <c r="L268" s="59"/>
      <c r="M268" s="59"/>
      <c r="N268" s="59"/>
      <c r="O268" s="59"/>
      <c r="P268" s="59"/>
      <c r="Q268" s="59"/>
      <c r="R268" s="59"/>
      <c r="S268" s="59"/>
      <c r="T268" s="59"/>
      <c r="U268" s="59"/>
      <c r="V268" s="59"/>
      <c r="W268" s="59"/>
      <c r="X268" s="59"/>
      <c r="Y268" s="59"/>
      <c r="Z268" s="59"/>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8"/>
      <c r="K269" s="59"/>
      <c r="L269" s="59"/>
      <c r="M269" s="59"/>
      <c r="N269" s="59"/>
      <c r="O269" s="59"/>
      <c r="P269" s="59"/>
      <c r="Q269" s="59"/>
      <c r="R269" s="59"/>
      <c r="S269" s="59"/>
      <c r="T269" s="59"/>
      <c r="U269" s="59"/>
      <c r="V269" s="59"/>
      <c r="W269" s="59"/>
      <c r="X269" s="59"/>
      <c r="Y269" s="59"/>
      <c r="Z269" s="59"/>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8"/>
      <c r="K270" s="59"/>
      <c r="L270" s="59"/>
      <c r="M270" s="59"/>
      <c r="N270" s="59"/>
      <c r="O270" s="59"/>
      <c r="P270" s="59"/>
      <c r="Q270" s="59"/>
      <c r="R270" s="59"/>
      <c r="S270" s="59"/>
      <c r="T270" s="59"/>
      <c r="U270" s="59"/>
      <c r="V270" s="59"/>
      <c r="W270" s="59"/>
      <c r="X270" s="59"/>
      <c r="Y270" s="59"/>
      <c r="Z270" s="59"/>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8"/>
      <c r="K271" s="59"/>
      <c r="L271" s="59"/>
      <c r="M271" s="59"/>
      <c r="N271" s="59"/>
      <c r="O271" s="59"/>
      <c r="P271" s="59"/>
      <c r="Q271" s="59"/>
      <c r="R271" s="59"/>
      <c r="S271" s="59"/>
      <c r="T271" s="59"/>
      <c r="U271" s="59"/>
      <c r="V271" s="59"/>
      <c r="W271" s="59"/>
      <c r="X271" s="59"/>
      <c r="Y271" s="59"/>
      <c r="Z271" s="59"/>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8"/>
      <c r="K272" s="59"/>
      <c r="L272" s="59"/>
      <c r="M272" s="59"/>
      <c r="N272" s="59"/>
      <c r="O272" s="59"/>
      <c r="P272" s="59"/>
      <c r="Q272" s="59"/>
      <c r="R272" s="59"/>
      <c r="S272" s="59"/>
      <c r="T272" s="59"/>
      <c r="U272" s="59"/>
      <c r="V272" s="59"/>
      <c r="W272" s="59"/>
      <c r="X272" s="59"/>
      <c r="Y272" s="59"/>
      <c r="Z272" s="59"/>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8"/>
      <c r="K273" s="59"/>
      <c r="L273" s="59"/>
      <c r="M273" s="59"/>
      <c r="N273" s="59"/>
      <c r="O273" s="59"/>
      <c r="P273" s="59"/>
      <c r="Q273" s="59"/>
      <c r="R273" s="59"/>
      <c r="S273" s="59"/>
      <c r="T273" s="59"/>
      <c r="U273" s="59"/>
      <c r="V273" s="59"/>
      <c r="W273" s="59"/>
      <c r="X273" s="59"/>
      <c r="Y273" s="59"/>
      <c r="Z273" s="59"/>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8"/>
      <c r="K274" s="59"/>
      <c r="L274" s="59"/>
      <c r="M274" s="59"/>
      <c r="N274" s="59"/>
      <c r="O274" s="59"/>
      <c r="P274" s="59"/>
      <c r="Q274" s="59"/>
      <c r="R274" s="59"/>
      <c r="S274" s="59"/>
      <c r="T274" s="59"/>
      <c r="U274" s="59"/>
      <c r="V274" s="59"/>
      <c r="W274" s="59"/>
      <c r="X274" s="59"/>
      <c r="Y274" s="59"/>
      <c r="Z274" s="59"/>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8"/>
      <c r="K275" s="59"/>
      <c r="L275" s="59"/>
      <c r="M275" s="59"/>
      <c r="N275" s="59"/>
      <c r="O275" s="59"/>
      <c r="P275" s="59"/>
      <c r="Q275" s="59"/>
      <c r="R275" s="59"/>
      <c r="S275" s="59"/>
      <c r="T275" s="59"/>
      <c r="U275" s="59"/>
      <c r="V275" s="59"/>
      <c r="W275" s="59"/>
      <c r="X275" s="59"/>
      <c r="Y275" s="59"/>
      <c r="Z275" s="59"/>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8"/>
      <c r="K276" s="59"/>
      <c r="L276" s="59"/>
      <c r="M276" s="59"/>
      <c r="N276" s="59"/>
      <c r="O276" s="59"/>
      <c r="P276" s="59"/>
      <c r="Q276" s="59"/>
      <c r="R276" s="59"/>
      <c r="S276" s="59"/>
      <c r="T276" s="59"/>
      <c r="U276" s="59"/>
      <c r="V276" s="59"/>
      <c r="W276" s="59"/>
      <c r="X276" s="59"/>
      <c r="Y276" s="59"/>
      <c r="Z276" s="59"/>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8"/>
      <c r="K277" s="59"/>
      <c r="L277" s="59"/>
      <c r="M277" s="59"/>
      <c r="N277" s="59"/>
      <c r="O277" s="59"/>
      <c r="P277" s="59"/>
      <c r="Q277" s="59"/>
      <c r="R277" s="59"/>
      <c r="S277" s="59"/>
      <c r="T277" s="59"/>
      <c r="U277" s="59"/>
      <c r="V277" s="59"/>
      <c r="W277" s="59"/>
      <c r="X277" s="59"/>
      <c r="Y277" s="59"/>
      <c r="Z277" s="59"/>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8"/>
      <c r="K278" s="59"/>
      <c r="L278" s="59"/>
      <c r="M278" s="59"/>
      <c r="N278" s="59"/>
      <c r="O278" s="59"/>
      <c r="P278" s="59"/>
      <c r="Q278" s="59"/>
      <c r="R278" s="59"/>
      <c r="S278" s="59"/>
      <c r="T278" s="59"/>
      <c r="U278" s="59"/>
      <c r="V278" s="59"/>
      <c r="W278" s="59"/>
      <c r="X278" s="59"/>
      <c r="Y278" s="59"/>
      <c r="Z278" s="59"/>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8"/>
      <c r="K279" s="59"/>
      <c r="L279" s="59"/>
      <c r="M279" s="59"/>
      <c r="N279" s="59"/>
      <c r="O279" s="59"/>
      <c r="P279" s="59"/>
      <c r="Q279" s="59"/>
      <c r="R279" s="59"/>
      <c r="S279" s="59"/>
      <c r="T279" s="59"/>
      <c r="U279" s="59"/>
      <c r="V279" s="59"/>
      <c r="W279" s="59"/>
      <c r="X279" s="59"/>
      <c r="Y279" s="59"/>
      <c r="Z279" s="59"/>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8"/>
      <c r="K280" s="59"/>
      <c r="L280" s="59"/>
      <c r="M280" s="59"/>
      <c r="N280" s="59"/>
      <c r="O280" s="59"/>
      <c r="P280" s="59"/>
      <c r="Q280" s="59"/>
      <c r="R280" s="59"/>
      <c r="S280" s="59"/>
      <c r="T280" s="59"/>
      <c r="U280" s="59"/>
      <c r="V280" s="59"/>
      <c r="W280" s="59"/>
      <c r="X280" s="59"/>
      <c r="Y280" s="59"/>
      <c r="Z280" s="59"/>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8"/>
      <c r="K281" s="59"/>
      <c r="L281" s="59"/>
      <c r="M281" s="59"/>
      <c r="N281" s="59"/>
      <c r="O281" s="59"/>
      <c r="P281" s="59"/>
      <c r="Q281" s="59"/>
      <c r="R281" s="59"/>
      <c r="S281" s="59"/>
      <c r="T281" s="59"/>
      <c r="U281" s="59"/>
      <c r="V281" s="59"/>
      <c r="W281" s="59"/>
      <c r="X281" s="59"/>
      <c r="Y281" s="59"/>
      <c r="Z281" s="59"/>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8"/>
      <c r="K282" s="59"/>
      <c r="L282" s="59"/>
      <c r="M282" s="59"/>
      <c r="N282" s="59"/>
      <c r="O282" s="59"/>
      <c r="P282" s="59"/>
      <c r="Q282" s="59"/>
      <c r="R282" s="59"/>
      <c r="S282" s="59"/>
      <c r="T282" s="59"/>
      <c r="U282" s="59"/>
      <c r="V282" s="59"/>
      <c r="W282" s="59"/>
      <c r="X282" s="59"/>
      <c r="Y282" s="59"/>
      <c r="Z282" s="59"/>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8"/>
      <c r="K283" s="59"/>
      <c r="L283" s="59"/>
      <c r="M283" s="59"/>
      <c r="N283" s="59"/>
      <c r="O283" s="59"/>
      <c r="P283" s="59"/>
      <c r="Q283" s="59"/>
      <c r="R283" s="59"/>
      <c r="S283" s="59"/>
      <c r="T283" s="59"/>
      <c r="U283" s="59"/>
      <c r="V283" s="59"/>
      <c r="W283" s="59"/>
      <c r="X283" s="59"/>
      <c r="Y283" s="59"/>
      <c r="Z283" s="59"/>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8"/>
      <c r="K284" s="59"/>
      <c r="L284" s="59"/>
      <c r="M284" s="59"/>
      <c r="N284" s="59"/>
      <c r="O284" s="59"/>
      <c r="P284" s="59"/>
      <c r="Q284" s="59"/>
      <c r="R284" s="59"/>
      <c r="S284" s="59"/>
      <c r="T284" s="59"/>
      <c r="U284" s="59"/>
      <c r="V284" s="59"/>
      <c r="W284" s="59"/>
      <c r="X284" s="59"/>
      <c r="Y284" s="59"/>
      <c r="Z284" s="59"/>
    </row>
    <row r="285" spans="1:26" ht="12.75" customHeight="1" x14ac:dyDescent="0.2">
      <c r="A285" s="55">
        <v>151</v>
      </c>
      <c r="B285" s="54">
        <v>284</v>
      </c>
      <c r="C285" s="54">
        <f>'PR-RAS'!D289</f>
        <v>843258.42</v>
      </c>
      <c r="D285" s="54">
        <f>'PR-RAS'!E289</f>
        <v>1068046.4099999999</v>
      </c>
      <c r="E285" s="54">
        <v>0</v>
      </c>
      <c r="F285" s="54">
        <v>0</v>
      </c>
      <c r="G285" s="56">
        <f t="shared" si="8"/>
        <v>846135.7521599998</v>
      </c>
      <c r="H285" s="56">
        <f t="shared" si="9"/>
        <v>0.82999999995809048</v>
      </c>
      <c r="I285" s="57">
        <v>0</v>
      </c>
      <c r="J285" s="58"/>
      <c r="K285" s="59"/>
      <c r="L285" s="59"/>
      <c r="M285" s="59"/>
      <c r="N285" s="59"/>
      <c r="O285" s="59"/>
      <c r="P285" s="59"/>
      <c r="Q285" s="59"/>
      <c r="R285" s="59"/>
      <c r="S285" s="59"/>
      <c r="T285" s="59"/>
      <c r="U285" s="59"/>
      <c r="V285" s="59"/>
      <c r="W285" s="59"/>
      <c r="X285" s="59"/>
      <c r="Y285" s="59"/>
      <c r="Z285" s="59"/>
    </row>
    <row r="286" spans="1:26" ht="12.75" customHeight="1" x14ac:dyDescent="0.2">
      <c r="A286" s="55">
        <v>151</v>
      </c>
      <c r="B286" s="54">
        <v>285</v>
      </c>
      <c r="C286" s="54">
        <f>'PR-RAS'!D290</f>
        <v>43392.380000000005</v>
      </c>
      <c r="D286" s="54">
        <f>'PR-RAS'!E290</f>
        <v>60657.050000000047</v>
      </c>
      <c r="E286" s="54">
        <v>0</v>
      </c>
      <c r="F286" s="54">
        <v>0</v>
      </c>
      <c r="G286" s="56">
        <f t="shared" si="8"/>
        <v>46941.346800000021</v>
      </c>
      <c r="H286" s="56">
        <f t="shared" si="9"/>
        <v>0.43000000005122274</v>
      </c>
      <c r="I286" s="57">
        <v>0</v>
      </c>
      <c r="J286" s="58"/>
      <c r="K286" s="59"/>
      <c r="L286" s="59"/>
      <c r="M286" s="59"/>
      <c r="N286" s="59"/>
      <c r="O286" s="59"/>
      <c r="P286" s="59"/>
      <c r="Q286" s="59"/>
      <c r="R286" s="59"/>
      <c r="S286" s="59"/>
      <c r="T286" s="59"/>
      <c r="U286" s="59"/>
      <c r="V286" s="59"/>
      <c r="W286" s="59"/>
      <c r="X286" s="59"/>
      <c r="Y286" s="59"/>
      <c r="Z286" s="59"/>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8"/>
      <c r="K287" s="59"/>
      <c r="L287" s="59"/>
      <c r="M287" s="59"/>
      <c r="N287" s="59"/>
      <c r="O287" s="59"/>
      <c r="P287" s="59"/>
      <c r="Q287" s="59"/>
      <c r="R287" s="59"/>
      <c r="S287" s="59"/>
      <c r="T287" s="59"/>
      <c r="U287" s="59"/>
      <c r="V287" s="59"/>
      <c r="W287" s="59"/>
      <c r="X287" s="59"/>
      <c r="Y287" s="59"/>
      <c r="Z287" s="59"/>
    </row>
    <row r="288" spans="1:26" ht="12.75" customHeight="1" x14ac:dyDescent="0.2">
      <c r="A288" s="55">
        <v>151</v>
      </c>
      <c r="B288" s="54">
        <v>287</v>
      </c>
      <c r="C288" s="54">
        <f>'PR-RAS'!D292</f>
        <v>9861.0499999999993</v>
      </c>
      <c r="D288" s="54">
        <f>'PR-RAS'!E292</f>
        <v>0</v>
      </c>
      <c r="E288" s="54">
        <v>0</v>
      </c>
      <c r="F288" s="54">
        <v>0</v>
      </c>
      <c r="G288" s="56">
        <f t="shared" si="8"/>
        <v>2830.1213499999994</v>
      </c>
      <c r="H288" s="56">
        <f t="shared" si="9"/>
        <v>4.9999999999272404E-2</v>
      </c>
      <c r="I288" s="57">
        <v>0</v>
      </c>
      <c r="J288" s="58"/>
      <c r="K288" s="59"/>
      <c r="L288" s="59"/>
      <c r="M288" s="59"/>
      <c r="N288" s="59"/>
      <c r="O288" s="59"/>
      <c r="P288" s="59"/>
      <c r="Q288" s="59"/>
      <c r="R288" s="59"/>
      <c r="S288" s="59"/>
      <c r="T288" s="59"/>
      <c r="U288" s="59"/>
      <c r="V288" s="59"/>
      <c r="W288" s="59"/>
      <c r="X288" s="59"/>
      <c r="Y288" s="59"/>
      <c r="Z288" s="59"/>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8"/>
      <c r="K289" s="59"/>
      <c r="L289" s="59"/>
      <c r="M289" s="59"/>
      <c r="N289" s="59"/>
      <c r="O289" s="59"/>
      <c r="P289" s="59"/>
      <c r="Q289" s="59"/>
      <c r="R289" s="59"/>
      <c r="S289" s="59"/>
      <c r="T289" s="59"/>
      <c r="U289" s="59"/>
      <c r="V289" s="59"/>
      <c r="W289" s="59"/>
      <c r="X289" s="59"/>
      <c r="Y289" s="59"/>
      <c r="Z289" s="59"/>
    </row>
    <row r="290" spans="1:26" ht="12.75" customHeight="1" x14ac:dyDescent="0.2">
      <c r="A290" s="55">
        <v>151</v>
      </c>
      <c r="B290" s="54">
        <v>289</v>
      </c>
      <c r="C290" s="54">
        <f>'PR-RAS'!D294</f>
        <v>6154.77</v>
      </c>
      <c r="D290" s="54">
        <f>'PR-RAS'!E294</f>
        <v>6590.37</v>
      </c>
      <c r="E290" s="54">
        <v>0</v>
      </c>
      <c r="F290" s="54">
        <v>0</v>
      </c>
      <c r="G290" s="56">
        <f t="shared" si="8"/>
        <v>5587.9623900000006</v>
      </c>
      <c r="H290" s="56">
        <f t="shared" si="9"/>
        <v>0.5999999999994543</v>
      </c>
      <c r="I290" s="57">
        <v>0</v>
      </c>
      <c r="J290" s="58"/>
      <c r="K290" s="59"/>
      <c r="L290" s="59"/>
      <c r="M290" s="59"/>
      <c r="N290" s="59"/>
      <c r="O290" s="59"/>
      <c r="P290" s="59"/>
      <c r="Q290" s="59"/>
      <c r="R290" s="59"/>
      <c r="S290" s="59"/>
      <c r="T290" s="59"/>
      <c r="U290" s="59"/>
      <c r="V290" s="59"/>
      <c r="W290" s="59"/>
      <c r="X290" s="59"/>
      <c r="Y290" s="59"/>
      <c r="Z290" s="59"/>
    </row>
    <row r="291" spans="1:26" ht="12.75" customHeight="1" x14ac:dyDescent="0.2">
      <c r="A291" s="55">
        <v>151</v>
      </c>
      <c r="B291" s="54">
        <v>290</v>
      </c>
      <c r="C291" s="54">
        <f>'PR-RAS'!D295</f>
        <v>6154.77</v>
      </c>
      <c r="D291" s="54">
        <f>'PR-RAS'!E295</f>
        <v>6590.37</v>
      </c>
      <c r="E291" s="54">
        <v>0</v>
      </c>
      <c r="F291" s="54">
        <v>0</v>
      </c>
      <c r="G291" s="56">
        <f t="shared" si="8"/>
        <v>5607.2979000000005</v>
      </c>
      <c r="H291" s="56">
        <f t="shared" si="9"/>
        <v>0.5999999999994543</v>
      </c>
      <c r="I291" s="57">
        <v>0</v>
      </c>
      <c r="J291" s="58"/>
      <c r="K291" s="59"/>
      <c r="L291" s="59"/>
      <c r="M291" s="59"/>
      <c r="N291" s="59"/>
      <c r="O291" s="59"/>
      <c r="P291" s="59"/>
      <c r="Q291" s="59"/>
      <c r="R291" s="59"/>
      <c r="S291" s="59"/>
      <c r="T291" s="59"/>
      <c r="U291" s="59"/>
      <c r="V291" s="59"/>
      <c r="W291" s="59"/>
      <c r="X291" s="59"/>
      <c r="Y291" s="59"/>
      <c r="Z291" s="59"/>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8"/>
      <c r="K292" s="59"/>
      <c r="L292" s="59"/>
      <c r="M292" s="59"/>
      <c r="N292" s="59"/>
      <c r="O292" s="59"/>
      <c r="P292" s="59"/>
      <c r="Q292" s="59"/>
      <c r="R292" s="59"/>
      <c r="S292" s="59"/>
      <c r="T292" s="59"/>
      <c r="U292" s="59"/>
      <c r="V292" s="59"/>
      <c r="W292" s="59"/>
      <c r="X292" s="59"/>
      <c r="Y292" s="59"/>
      <c r="Z292" s="59"/>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8"/>
      <c r="K293" s="59"/>
      <c r="L293" s="59"/>
      <c r="M293" s="59"/>
      <c r="N293" s="59"/>
      <c r="O293" s="59"/>
      <c r="P293" s="59"/>
      <c r="Q293" s="59"/>
      <c r="R293" s="59"/>
      <c r="S293" s="59"/>
      <c r="T293" s="59"/>
      <c r="U293" s="59"/>
      <c r="V293" s="59"/>
      <c r="W293" s="59"/>
      <c r="X293" s="59"/>
      <c r="Y293" s="59"/>
      <c r="Z293" s="59"/>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8"/>
      <c r="K294" s="59"/>
      <c r="L294" s="59"/>
      <c r="M294" s="59"/>
      <c r="N294" s="59"/>
      <c r="O294" s="59"/>
      <c r="P294" s="59"/>
      <c r="Q294" s="59"/>
      <c r="R294" s="59"/>
      <c r="S294" s="59"/>
      <c r="T294" s="59"/>
      <c r="U294" s="59"/>
      <c r="V294" s="59"/>
      <c r="W294" s="59"/>
      <c r="X294" s="59"/>
      <c r="Y294" s="59"/>
      <c r="Z294" s="59"/>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8"/>
      <c r="K295" s="59"/>
      <c r="L295" s="59"/>
      <c r="M295" s="59"/>
      <c r="N295" s="59"/>
      <c r="O295" s="59"/>
      <c r="P295" s="59"/>
      <c r="Q295" s="59"/>
      <c r="R295" s="59"/>
      <c r="S295" s="59"/>
      <c r="T295" s="59"/>
      <c r="U295" s="59"/>
      <c r="V295" s="59"/>
      <c r="W295" s="59"/>
      <c r="X295" s="59"/>
      <c r="Y295" s="59"/>
      <c r="Z295" s="59"/>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8"/>
      <c r="K296" s="59"/>
      <c r="L296" s="59"/>
      <c r="M296" s="59"/>
      <c r="N296" s="59"/>
      <c r="O296" s="59"/>
      <c r="P296" s="59"/>
      <c r="Q296" s="59"/>
      <c r="R296" s="59"/>
      <c r="S296" s="59"/>
      <c r="T296" s="59"/>
      <c r="U296" s="59"/>
      <c r="V296" s="59"/>
      <c r="W296" s="59"/>
      <c r="X296" s="59"/>
      <c r="Y296" s="59"/>
      <c r="Z296" s="59"/>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8"/>
      <c r="K297" s="59"/>
      <c r="L297" s="59"/>
      <c r="M297" s="59"/>
      <c r="N297" s="59"/>
      <c r="O297" s="59"/>
      <c r="P297" s="59"/>
      <c r="Q297" s="59"/>
      <c r="R297" s="59"/>
      <c r="S297" s="59"/>
      <c r="T297" s="59"/>
      <c r="U297" s="59"/>
      <c r="V297" s="59"/>
      <c r="W297" s="59"/>
      <c r="X297" s="59"/>
      <c r="Y297" s="59"/>
      <c r="Z297" s="59"/>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8"/>
      <c r="K298" s="59"/>
      <c r="L298" s="59"/>
      <c r="M298" s="59"/>
      <c r="N298" s="59"/>
      <c r="O298" s="59"/>
      <c r="P298" s="59"/>
      <c r="Q298" s="59"/>
      <c r="R298" s="59"/>
      <c r="S298" s="59"/>
      <c r="T298" s="59"/>
      <c r="U298" s="59"/>
      <c r="V298" s="59"/>
      <c r="W298" s="59"/>
      <c r="X298" s="59"/>
      <c r="Y298" s="59"/>
      <c r="Z298" s="59"/>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8"/>
      <c r="K299" s="59"/>
      <c r="L299" s="59"/>
      <c r="M299" s="59"/>
      <c r="N299" s="59"/>
      <c r="O299" s="59"/>
      <c r="P299" s="59"/>
      <c r="Q299" s="59"/>
      <c r="R299" s="59"/>
      <c r="S299" s="59"/>
      <c r="T299" s="59"/>
      <c r="U299" s="59"/>
      <c r="V299" s="59"/>
      <c r="W299" s="59"/>
      <c r="X299" s="59"/>
      <c r="Y299" s="59"/>
      <c r="Z299" s="59"/>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8"/>
      <c r="K300" s="59"/>
      <c r="L300" s="59"/>
      <c r="M300" s="59"/>
      <c r="N300" s="59"/>
      <c r="O300" s="59"/>
      <c r="P300" s="59"/>
      <c r="Q300" s="59"/>
      <c r="R300" s="59"/>
      <c r="S300" s="59"/>
      <c r="T300" s="59"/>
      <c r="U300" s="59"/>
      <c r="V300" s="59"/>
      <c r="W300" s="59"/>
      <c r="X300" s="59"/>
      <c r="Y300" s="59"/>
      <c r="Z300" s="59"/>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8"/>
      <c r="K301" s="59"/>
      <c r="L301" s="59"/>
      <c r="M301" s="59"/>
      <c r="N301" s="59"/>
      <c r="O301" s="59"/>
      <c r="P301" s="59"/>
      <c r="Q301" s="59"/>
      <c r="R301" s="59"/>
      <c r="S301" s="59"/>
      <c r="T301" s="59"/>
      <c r="U301" s="59"/>
      <c r="V301" s="59"/>
      <c r="W301" s="59"/>
      <c r="X301" s="59"/>
      <c r="Y301" s="59"/>
      <c r="Z301" s="59"/>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8"/>
      <c r="K302" s="59"/>
      <c r="L302" s="59"/>
      <c r="M302" s="59"/>
      <c r="N302" s="59"/>
      <c r="O302" s="59"/>
      <c r="P302" s="59"/>
      <c r="Q302" s="59"/>
      <c r="R302" s="59"/>
      <c r="S302" s="59"/>
      <c r="T302" s="59"/>
      <c r="U302" s="59"/>
      <c r="V302" s="59"/>
      <c r="W302" s="59"/>
      <c r="X302" s="59"/>
      <c r="Y302" s="59"/>
      <c r="Z302" s="59"/>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8"/>
      <c r="K303" s="59"/>
      <c r="L303" s="59"/>
      <c r="M303" s="59"/>
      <c r="N303" s="59"/>
      <c r="O303" s="59"/>
      <c r="P303" s="59"/>
      <c r="Q303" s="59"/>
      <c r="R303" s="59"/>
      <c r="S303" s="59"/>
      <c r="T303" s="59"/>
      <c r="U303" s="59"/>
      <c r="V303" s="59"/>
      <c r="W303" s="59"/>
      <c r="X303" s="59"/>
      <c r="Y303" s="59"/>
      <c r="Z303" s="59"/>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8"/>
      <c r="K304" s="59"/>
      <c r="L304" s="59"/>
      <c r="M304" s="59"/>
      <c r="N304" s="59"/>
      <c r="O304" s="59"/>
      <c r="P304" s="59"/>
      <c r="Q304" s="59"/>
      <c r="R304" s="59"/>
      <c r="S304" s="59"/>
      <c r="T304" s="59"/>
      <c r="U304" s="59"/>
      <c r="V304" s="59"/>
      <c r="W304" s="59"/>
      <c r="X304" s="59"/>
      <c r="Y304" s="59"/>
      <c r="Z304" s="59"/>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8"/>
      <c r="K305" s="59"/>
      <c r="L305" s="59"/>
      <c r="M305" s="59"/>
      <c r="N305" s="59"/>
      <c r="O305" s="59"/>
      <c r="P305" s="59"/>
      <c r="Q305" s="59"/>
      <c r="R305" s="59"/>
      <c r="S305" s="59"/>
      <c r="T305" s="59"/>
      <c r="U305" s="59"/>
      <c r="V305" s="59"/>
      <c r="W305" s="59"/>
      <c r="X305" s="59"/>
      <c r="Y305" s="59"/>
      <c r="Z305" s="59"/>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8"/>
      <c r="K306" s="59"/>
      <c r="L306" s="59"/>
      <c r="M306" s="59"/>
      <c r="N306" s="59"/>
      <c r="O306" s="59"/>
      <c r="P306" s="59"/>
      <c r="Q306" s="59"/>
      <c r="R306" s="59"/>
      <c r="S306" s="59"/>
      <c r="T306" s="59"/>
      <c r="U306" s="59"/>
      <c r="V306" s="59"/>
      <c r="W306" s="59"/>
      <c r="X306" s="59"/>
      <c r="Y306" s="59"/>
      <c r="Z306" s="59"/>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8"/>
      <c r="K307" s="59"/>
      <c r="L307" s="59"/>
      <c r="M307" s="59"/>
      <c r="N307" s="59"/>
      <c r="O307" s="59"/>
      <c r="P307" s="59"/>
      <c r="Q307" s="59"/>
      <c r="R307" s="59"/>
      <c r="S307" s="59"/>
      <c r="T307" s="59"/>
      <c r="U307" s="59"/>
      <c r="V307" s="59"/>
      <c r="W307" s="59"/>
      <c r="X307" s="59"/>
      <c r="Y307" s="59"/>
      <c r="Z307" s="59"/>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8"/>
      <c r="K308" s="59"/>
      <c r="L308" s="59"/>
      <c r="M308" s="59"/>
      <c r="N308" s="59"/>
      <c r="O308" s="59"/>
      <c r="P308" s="59"/>
      <c r="Q308" s="59"/>
      <c r="R308" s="59"/>
      <c r="S308" s="59"/>
      <c r="T308" s="59"/>
      <c r="U308" s="59"/>
      <c r="V308" s="59"/>
      <c r="W308" s="59"/>
      <c r="X308" s="59"/>
      <c r="Y308" s="59"/>
      <c r="Z308" s="59"/>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8"/>
      <c r="K309" s="59"/>
      <c r="L309" s="59"/>
      <c r="M309" s="59"/>
      <c r="N309" s="59"/>
      <c r="O309" s="59"/>
      <c r="P309" s="59"/>
      <c r="Q309" s="59"/>
      <c r="R309" s="59"/>
      <c r="S309" s="59"/>
      <c r="T309" s="59"/>
      <c r="U309" s="59"/>
      <c r="V309" s="59"/>
      <c r="W309" s="59"/>
      <c r="X309" s="59"/>
      <c r="Y309" s="59"/>
      <c r="Z309" s="59"/>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8"/>
      <c r="K310" s="59"/>
      <c r="L310" s="59"/>
      <c r="M310" s="59"/>
      <c r="N310" s="59"/>
      <c r="O310" s="59"/>
      <c r="P310" s="59"/>
      <c r="Q310" s="59"/>
      <c r="R310" s="59"/>
      <c r="S310" s="59"/>
      <c r="T310" s="59"/>
      <c r="U310" s="59"/>
      <c r="V310" s="59"/>
      <c r="W310" s="59"/>
      <c r="X310" s="59"/>
      <c r="Y310" s="59"/>
      <c r="Z310" s="59"/>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8"/>
      <c r="K311" s="59"/>
      <c r="L311" s="59"/>
      <c r="M311" s="59"/>
      <c r="N311" s="59"/>
      <c r="O311" s="59"/>
      <c r="P311" s="59"/>
      <c r="Q311" s="59"/>
      <c r="R311" s="59"/>
      <c r="S311" s="59"/>
      <c r="T311" s="59"/>
      <c r="U311" s="59"/>
      <c r="V311" s="59"/>
      <c r="W311" s="59"/>
      <c r="X311" s="59"/>
      <c r="Y311" s="59"/>
      <c r="Z311" s="59"/>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8"/>
      <c r="K312" s="59"/>
      <c r="L312" s="59"/>
      <c r="M312" s="59"/>
      <c r="N312" s="59"/>
      <c r="O312" s="59"/>
      <c r="P312" s="59"/>
      <c r="Q312" s="59"/>
      <c r="R312" s="59"/>
      <c r="S312" s="59"/>
      <c r="T312" s="59"/>
      <c r="U312" s="59"/>
      <c r="V312" s="59"/>
      <c r="W312" s="59"/>
      <c r="X312" s="59"/>
      <c r="Y312" s="59"/>
      <c r="Z312" s="59"/>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8"/>
      <c r="K313" s="59"/>
      <c r="L313" s="59"/>
      <c r="M313" s="59"/>
      <c r="N313" s="59"/>
      <c r="O313" s="59"/>
      <c r="P313" s="59"/>
      <c r="Q313" s="59"/>
      <c r="R313" s="59"/>
      <c r="S313" s="59"/>
      <c r="T313" s="59"/>
      <c r="U313" s="59"/>
      <c r="V313" s="59"/>
      <c r="W313" s="59"/>
      <c r="X313" s="59"/>
      <c r="Y313" s="59"/>
      <c r="Z313" s="59"/>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8"/>
      <c r="K314" s="59"/>
      <c r="L314" s="59"/>
      <c r="M314" s="59"/>
      <c r="N314" s="59"/>
      <c r="O314" s="59"/>
      <c r="P314" s="59"/>
      <c r="Q314" s="59"/>
      <c r="R314" s="59"/>
      <c r="S314" s="59"/>
      <c r="T314" s="59"/>
      <c r="U314" s="59"/>
      <c r="V314" s="59"/>
      <c r="W314" s="59"/>
      <c r="X314" s="59"/>
      <c r="Y314" s="59"/>
      <c r="Z314" s="59"/>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8"/>
      <c r="K315" s="59"/>
      <c r="L315" s="59"/>
      <c r="M315" s="59"/>
      <c r="N315" s="59"/>
      <c r="O315" s="59"/>
      <c r="P315" s="59"/>
      <c r="Q315" s="59"/>
      <c r="R315" s="59"/>
      <c r="S315" s="59"/>
      <c r="T315" s="59"/>
      <c r="U315" s="59"/>
      <c r="V315" s="59"/>
      <c r="W315" s="59"/>
      <c r="X315" s="59"/>
      <c r="Y315" s="59"/>
      <c r="Z315" s="59"/>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8"/>
      <c r="K316" s="59"/>
      <c r="L316" s="59"/>
      <c r="M316" s="59"/>
      <c r="N316" s="59"/>
      <c r="O316" s="59"/>
      <c r="P316" s="59"/>
      <c r="Q316" s="59"/>
      <c r="R316" s="59"/>
      <c r="S316" s="59"/>
      <c r="T316" s="59"/>
      <c r="U316" s="59"/>
      <c r="V316" s="59"/>
      <c r="W316" s="59"/>
      <c r="X316" s="59"/>
      <c r="Y316" s="59"/>
      <c r="Z316" s="59"/>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8"/>
      <c r="K317" s="59"/>
      <c r="L317" s="59"/>
      <c r="M317" s="59"/>
      <c r="N317" s="59"/>
      <c r="O317" s="59"/>
      <c r="P317" s="59"/>
      <c r="Q317" s="59"/>
      <c r="R317" s="59"/>
      <c r="S317" s="59"/>
      <c r="T317" s="59"/>
      <c r="U317" s="59"/>
      <c r="V317" s="59"/>
      <c r="W317" s="59"/>
      <c r="X317" s="59"/>
      <c r="Y317" s="59"/>
      <c r="Z317" s="59"/>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8"/>
      <c r="K318" s="59"/>
      <c r="L318" s="59"/>
      <c r="M318" s="59"/>
      <c r="N318" s="59"/>
      <c r="O318" s="59"/>
      <c r="P318" s="59"/>
      <c r="Q318" s="59"/>
      <c r="R318" s="59"/>
      <c r="S318" s="59"/>
      <c r="T318" s="59"/>
      <c r="U318" s="59"/>
      <c r="V318" s="59"/>
      <c r="W318" s="59"/>
      <c r="X318" s="59"/>
      <c r="Y318" s="59"/>
      <c r="Z318" s="59"/>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8"/>
      <c r="K319" s="59"/>
      <c r="L319" s="59"/>
      <c r="M319" s="59"/>
      <c r="N319" s="59"/>
      <c r="O319" s="59"/>
      <c r="P319" s="59"/>
      <c r="Q319" s="59"/>
      <c r="R319" s="59"/>
      <c r="S319" s="59"/>
      <c r="T319" s="59"/>
      <c r="U319" s="59"/>
      <c r="V319" s="59"/>
      <c r="W319" s="59"/>
      <c r="X319" s="59"/>
      <c r="Y319" s="59"/>
      <c r="Z319" s="59"/>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8"/>
      <c r="K320" s="59"/>
      <c r="L320" s="59"/>
      <c r="M320" s="59"/>
      <c r="N320" s="59"/>
      <c r="O320" s="59"/>
      <c r="P320" s="59"/>
      <c r="Q320" s="59"/>
      <c r="R320" s="59"/>
      <c r="S320" s="59"/>
      <c r="T320" s="59"/>
      <c r="U320" s="59"/>
      <c r="V320" s="59"/>
      <c r="W320" s="59"/>
      <c r="X320" s="59"/>
      <c r="Y320" s="59"/>
      <c r="Z320" s="59"/>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8"/>
      <c r="K321" s="59"/>
      <c r="L321" s="59"/>
      <c r="M321" s="59"/>
      <c r="N321" s="59"/>
      <c r="O321" s="59"/>
      <c r="P321" s="59"/>
      <c r="Q321" s="59"/>
      <c r="R321" s="59"/>
      <c r="S321" s="59"/>
      <c r="T321" s="59"/>
      <c r="U321" s="59"/>
      <c r="V321" s="59"/>
      <c r="W321" s="59"/>
      <c r="X321" s="59"/>
      <c r="Y321" s="59"/>
      <c r="Z321" s="59"/>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8"/>
      <c r="K322" s="59"/>
      <c r="L322" s="59"/>
      <c r="M322" s="59"/>
      <c r="N322" s="59"/>
      <c r="O322" s="59"/>
      <c r="P322" s="59"/>
      <c r="Q322" s="59"/>
      <c r="R322" s="59"/>
      <c r="S322" s="59"/>
      <c r="T322" s="59"/>
      <c r="U322" s="59"/>
      <c r="V322" s="59"/>
      <c r="W322" s="59"/>
      <c r="X322" s="59"/>
      <c r="Y322" s="59"/>
      <c r="Z322" s="59"/>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8"/>
      <c r="K323" s="59"/>
      <c r="L323" s="59"/>
      <c r="M323" s="59"/>
      <c r="N323" s="59"/>
      <c r="O323" s="59"/>
      <c r="P323" s="59"/>
      <c r="Q323" s="59"/>
      <c r="R323" s="59"/>
      <c r="S323" s="59"/>
      <c r="T323" s="59"/>
      <c r="U323" s="59"/>
      <c r="V323" s="59"/>
      <c r="W323" s="59"/>
      <c r="X323" s="59"/>
      <c r="Y323" s="59"/>
      <c r="Z323" s="59"/>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8"/>
      <c r="K324" s="59"/>
      <c r="L324" s="59"/>
      <c r="M324" s="59"/>
      <c r="N324" s="59"/>
      <c r="O324" s="59"/>
      <c r="P324" s="59"/>
      <c r="Q324" s="59"/>
      <c r="R324" s="59"/>
      <c r="S324" s="59"/>
      <c r="T324" s="59"/>
      <c r="U324" s="59"/>
      <c r="V324" s="59"/>
      <c r="W324" s="59"/>
      <c r="X324" s="59"/>
      <c r="Y324" s="59"/>
      <c r="Z324" s="59"/>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8"/>
      <c r="K325" s="59"/>
      <c r="L325" s="59"/>
      <c r="M325" s="59"/>
      <c r="N325" s="59"/>
      <c r="O325" s="59"/>
      <c r="P325" s="59"/>
      <c r="Q325" s="59"/>
      <c r="R325" s="59"/>
      <c r="S325" s="59"/>
      <c r="T325" s="59"/>
      <c r="U325" s="59"/>
      <c r="V325" s="59"/>
      <c r="W325" s="59"/>
      <c r="X325" s="59"/>
      <c r="Y325" s="59"/>
      <c r="Z325" s="59"/>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8"/>
      <c r="K326" s="59"/>
      <c r="L326" s="59"/>
      <c r="M326" s="59"/>
      <c r="N326" s="59"/>
      <c r="O326" s="59"/>
      <c r="P326" s="59"/>
      <c r="Q326" s="59"/>
      <c r="R326" s="59"/>
      <c r="S326" s="59"/>
      <c r="T326" s="59"/>
      <c r="U326" s="59"/>
      <c r="V326" s="59"/>
      <c r="W326" s="59"/>
      <c r="X326" s="59"/>
      <c r="Y326" s="59"/>
      <c r="Z326" s="59"/>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8"/>
      <c r="K327" s="59"/>
      <c r="L327" s="59"/>
      <c r="M327" s="59"/>
      <c r="N327" s="59"/>
      <c r="O327" s="59"/>
      <c r="P327" s="59"/>
      <c r="Q327" s="59"/>
      <c r="R327" s="59"/>
      <c r="S327" s="59"/>
      <c r="T327" s="59"/>
      <c r="U327" s="59"/>
      <c r="V327" s="59"/>
      <c r="W327" s="59"/>
      <c r="X327" s="59"/>
      <c r="Y327" s="59"/>
      <c r="Z327" s="59"/>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8"/>
      <c r="K328" s="59"/>
      <c r="L328" s="59"/>
      <c r="M328" s="59"/>
      <c r="N328" s="59"/>
      <c r="O328" s="59"/>
      <c r="P328" s="59"/>
      <c r="Q328" s="59"/>
      <c r="R328" s="59"/>
      <c r="S328" s="59"/>
      <c r="T328" s="59"/>
      <c r="U328" s="59"/>
      <c r="V328" s="59"/>
      <c r="W328" s="59"/>
      <c r="X328" s="59"/>
      <c r="Y328" s="59"/>
      <c r="Z328" s="59"/>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8"/>
      <c r="K329" s="59"/>
      <c r="L329" s="59"/>
      <c r="M329" s="59"/>
      <c r="N329" s="59"/>
      <c r="O329" s="59"/>
      <c r="P329" s="59"/>
      <c r="Q329" s="59"/>
      <c r="R329" s="59"/>
      <c r="S329" s="59"/>
      <c r="T329" s="59"/>
      <c r="U329" s="59"/>
      <c r="V329" s="59"/>
      <c r="W329" s="59"/>
      <c r="X329" s="59"/>
      <c r="Y329" s="59"/>
      <c r="Z329" s="59"/>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8"/>
      <c r="K330" s="59"/>
      <c r="L330" s="59"/>
      <c r="M330" s="59"/>
      <c r="N330" s="59"/>
      <c r="O330" s="59"/>
      <c r="P330" s="59"/>
      <c r="Q330" s="59"/>
      <c r="R330" s="59"/>
      <c r="S330" s="59"/>
      <c r="T330" s="59"/>
      <c r="U330" s="59"/>
      <c r="V330" s="59"/>
      <c r="W330" s="59"/>
      <c r="X330" s="59"/>
      <c r="Y330" s="59"/>
      <c r="Z330" s="59"/>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8"/>
      <c r="K331" s="59"/>
      <c r="L331" s="59"/>
      <c r="M331" s="59"/>
      <c r="N331" s="59"/>
      <c r="O331" s="59"/>
      <c r="P331" s="59"/>
      <c r="Q331" s="59"/>
      <c r="R331" s="59"/>
      <c r="S331" s="59"/>
      <c r="T331" s="59"/>
      <c r="U331" s="59"/>
      <c r="V331" s="59"/>
      <c r="W331" s="59"/>
      <c r="X331" s="59"/>
      <c r="Y331" s="59"/>
      <c r="Z331" s="59"/>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8"/>
      <c r="K332" s="59"/>
      <c r="L332" s="59"/>
      <c r="M332" s="59"/>
      <c r="N332" s="59"/>
      <c r="O332" s="59"/>
      <c r="P332" s="59"/>
      <c r="Q332" s="59"/>
      <c r="R332" s="59"/>
      <c r="S332" s="59"/>
      <c r="T332" s="59"/>
      <c r="U332" s="59"/>
      <c r="V332" s="59"/>
      <c r="W332" s="59"/>
      <c r="X332" s="59"/>
      <c r="Y332" s="59"/>
      <c r="Z332" s="59"/>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8"/>
      <c r="K333" s="59"/>
      <c r="L333" s="59"/>
      <c r="M333" s="59"/>
      <c r="N333" s="59"/>
      <c r="O333" s="59"/>
      <c r="P333" s="59"/>
      <c r="Q333" s="59"/>
      <c r="R333" s="59"/>
      <c r="S333" s="59"/>
      <c r="T333" s="59"/>
      <c r="U333" s="59"/>
      <c r="V333" s="59"/>
      <c r="W333" s="59"/>
      <c r="X333" s="59"/>
      <c r="Y333" s="59"/>
      <c r="Z333" s="59"/>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8"/>
      <c r="K334" s="59"/>
      <c r="L334" s="59"/>
      <c r="M334" s="59"/>
      <c r="N334" s="59"/>
      <c r="O334" s="59"/>
      <c r="P334" s="59"/>
      <c r="Q334" s="59"/>
      <c r="R334" s="59"/>
      <c r="S334" s="59"/>
      <c r="T334" s="59"/>
      <c r="U334" s="59"/>
      <c r="V334" s="59"/>
      <c r="W334" s="59"/>
      <c r="X334" s="59"/>
      <c r="Y334" s="59"/>
      <c r="Z334" s="59"/>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8"/>
      <c r="K335" s="59"/>
      <c r="L335" s="59"/>
      <c r="M335" s="59"/>
      <c r="N335" s="59"/>
      <c r="O335" s="59"/>
      <c r="P335" s="59"/>
      <c r="Q335" s="59"/>
      <c r="R335" s="59"/>
      <c r="S335" s="59"/>
      <c r="T335" s="59"/>
      <c r="U335" s="59"/>
      <c r="V335" s="59"/>
      <c r="W335" s="59"/>
      <c r="X335" s="59"/>
      <c r="Y335" s="59"/>
      <c r="Z335" s="59"/>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8"/>
      <c r="K336" s="59"/>
      <c r="L336" s="59"/>
      <c r="M336" s="59"/>
      <c r="N336" s="59"/>
      <c r="O336" s="59"/>
      <c r="P336" s="59"/>
      <c r="Q336" s="59"/>
      <c r="R336" s="59"/>
      <c r="S336" s="59"/>
      <c r="T336" s="59"/>
      <c r="U336" s="59"/>
      <c r="V336" s="59"/>
      <c r="W336" s="59"/>
      <c r="X336" s="59"/>
      <c r="Y336" s="59"/>
      <c r="Z336" s="59"/>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8"/>
      <c r="K337" s="59"/>
      <c r="L337" s="59"/>
      <c r="M337" s="59"/>
      <c r="N337" s="59"/>
      <c r="O337" s="59"/>
      <c r="P337" s="59"/>
      <c r="Q337" s="59"/>
      <c r="R337" s="59"/>
      <c r="S337" s="59"/>
      <c r="T337" s="59"/>
      <c r="U337" s="59"/>
      <c r="V337" s="59"/>
      <c r="W337" s="59"/>
      <c r="X337" s="59"/>
      <c r="Y337" s="59"/>
      <c r="Z337" s="59"/>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8"/>
      <c r="K338" s="59"/>
      <c r="L338" s="59"/>
      <c r="M338" s="59"/>
      <c r="N338" s="59"/>
      <c r="O338" s="59"/>
      <c r="P338" s="59"/>
      <c r="Q338" s="59"/>
      <c r="R338" s="59"/>
      <c r="S338" s="59"/>
      <c r="T338" s="59"/>
      <c r="U338" s="59"/>
      <c r="V338" s="59"/>
      <c r="W338" s="59"/>
      <c r="X338" s="59"/>
      <c r="Y338" s="59"/>
      <c r="Z338" s="59"/>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8"/>
      <c r="K339" s="59"/>
      <c r="L339" s="59"/>
      <c r="M339" s="59"/>
      <c r="N339" s="59"/>
      <c r="O339" s="59"/>
      <c r="P339" s="59"/>
      <c r="Q339" s="59"/>
      <c r="R339" s="59"/>
      <c r="S339" s="59"/>
      <c r="T339" s="59"/>
      <c r="U339" s="59"/>
      <c r="V339" s="59"/>
      <c r="W339" s="59"/>
      <c r="X339" s="59"/>
      <c r="Y339" s="59"/>
      <c r="Z339" s="59"/>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8"/>
      <c r="K340" s="59"/>
      <c r="L340" s="59"/>
      <c r="M340" s="59"/>
      <c r="N340" s="59"/>
      <c r="O340" s="59"/>
      <c r="P340" s="59"/>
      <c r="Q340" s="59"/>
      <c r="R340" s="59"/>
      <c r="S340" s="59"/>
      <c r="T340" s="59"/>
      <c r="U340" s="59"/>
      <c r="V340" s="59"/>
      <c r="W340" s="59"/>
      <c r="X340" s="59"/>
      <c r="Y340" s="59"/>
      <c r="Z340" s="59"/>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8"/>
      <c r="K341" s="59"/>
      <c r="L341" s="59"/>
      <c r="M341" s="59"/>
      <c r="N341" s="59"/>
      <c r="O341" s="59"/>
      <c r="P341" s="59"/>
      <c r="Q341" s="59"/>
      <c r="R341" s="59"/>
      <c r="S341" s="59"/>
      <c r="T341" s="59"/>
      <c r="U341" s="59"/>
      <c r="V341" s="59"/>
      <c r="W341" s="59"/>
      <c r="X341" s="59"/>
      <c r="Y341" s="59"/>
      <c r="Z341" s="59"/>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8"/>
      <c r="K342" s="59"/>
      <c r="L342" s="59"/>
      <c r="M342" s="59"/>
      <c r="N342" s="59"/>
      <c r="O342" s="59"/>
      <c r="P342" s="59"/>
      <c r="Q342" s="59"/>
      <c r="R342" s="59"/>
      <c r="S342" s="59"/>
      <c r="T342" s="59"/>
      <c r="U342" s="59"/>
      <c r="V342" s="59"/>
      <c r="W342" s="59"/>
      <c r="X342" s="59"/>
      <c r="Y342" s="59"/>
      <c r="Z342" s="59"/>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8"/>
      <c r="K343" s="59"/>
      <c r="L343" s="59"/>
      <c r="M343" s="59"/>
      <c r="N343" s="59"/>
      <c r="O343" s="59"/>
      <c r="P343" s="59"/>
      <c r="Q343" s="59"/>
      <c r="R343" s="59"/>
      <c r="S343" s="59"/>
      <c r="T343" s="59"/>
      <c r="U343" s="59"/>
      <c r="V343" s="59"/>
      <c r="W343" s="59"/>
      <c r="X343" s="59"/>
      <c r="Y343" s="59"/>
      <c r="Z343" s="59"/>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8"/>
      <c r="K344" s="59"/>
      <c r="L344" s="59"/>
      <c r="M344" s="59"/>
      <c r="N344" s="59"/>
      <c r="O344" s="59"/>
      <c r="P344" s="59"/>
      <c r="Q344" s="59"/>
      <c r="R344" s="59"/>
      <c r="S344" s="59"/>
      <c r="T344" s="59"/>
      <c r="U344" s="59"/>
      <c r="V344" s="59"/>
      <c r="W344" s="59"/>
      <c r="X344" s="59"/>
      <c r="Y344" s="59"/>
      <c r="Z344" s="59"/>
    </row>
    <row r="345" spans="1:26" ht="12.75" customHeight="1" x14ac:dyDescent="0.2">
      <c r="A345" s="55">
        <v>151</v>
      </c>
      <c r="B345" s="54">
        <v>344</v>
      </c>
      <c r="C345" s="54">
        <f>'PR-RAS'!D350</f>
        <v>59502.35</v>
      </c>
      <c r="D345" s="54">
        <f>'PR-RAS'!E350</f>
        <v>26118.05</v>
      </c>
      <c r="E345" s="54">
        <v>0</v>
      </c>
      <c r="F345" s="54">
        <v>0</v>
      </c>
      <c r="G345" s="56">
        <f t="shared" si="10"/>
        <v>38438.026799999992</v>
      </c>
      <c r="H345" s="56">
        <f t="shared" si="11"/>
        <v>0.39999999999781721</v>
      </c>
      <c r="I345" s="57">
        <v>0</v>
      </c>
      <c r="J345" s="58"/>
      <c r="K345" s="59"/>
      <c r="L345" s="59"/>
      <c r="M345" s="59"/>
      <c r="N345" s="59"/>
      <c r="O345" s="59"/>
      <c r="P345" s="59"/>
      <c r="Q345" s="59"/>
      <c r="R345" s="59"/>
      <c r="S345" s="59"/>
      <c r="T345" s="59"/>
      <c r="U345" s="59"/>
      <c r="V345" s="59"/>
      <c r="W345" s="59"/>
      <c r="X345" s="59"/>
      <c r="Y345" s="59"/>
      <c r="Z345" s="59"/>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8"/>
      <c r="K346" s="59"/>
      <c r="L346" s="59"/>
      <c r="M346" s="59"/>
      <c r="N346" s="59"/>
      <c r="O346" s="59"/>
      <c r="P346" s="59"/>
      <c r="Q346" s="59"/>
      <c r="R346" s="59"/>
      <c r="S346" s="59"/>
      <c r="T346" s="59"/>
      <c r="U346" s="59"/>
      <c r="V346" s="59"/>
      <c r="W346" s="59"/>
      <c r="X346" s="59"/>
      <c r="Y346" s="59"/>
      <c r="Z346" s="59"/>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8"/>
      <c r="K347" s="59"/>
      <c r="L347" s="59"/>
      <c r="M347" s="59"/>
      <c r="N347" s="59"/>
      <c r="O347" s="59"/>
      <c r="P347" s="59"/>
      <c r="Q347" s="59"/>
      <c r="R347" s="59"/>
      <c r="S347" s="59"/>
      <c r="T347" s="59"/>
      <c r="U347" s="59"/>
      <c r="V347" s="59"/>
      <c r="W347" s="59"/>
      <c r="X347" s="59"/>
      <c r="Y347" s="59"/>
      <c r="Z347" s="59"/>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8"/>
      <c r="K348" s="59"/>
      <c r="L348" s="59"/>
      <c r="M348" s="59"/>
      <c r="N348" s="59"/>
      <c r="O348" s="59"/>
      <c r="P348" s="59"/>
      <c r="Q348" s="59"/>
      <c r="R348" s="59"/>
      <c r="S348" s="59"/>
      <c r="T348" s="59"/>
      <c r="U348" s="59"/>
      <c r="V348" s="59"/>
      <c r="W348" s="59"/>
      <c r="X348" s="59"/>
      <c r="Y348" s="59"/>
      <c r="Z348" s="59"/>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8"/>
      <c r="K349" s="59"/>
      <c r="L349" s="59"/>
      <c r="M349" s="59"/>
      <c r="N349" s="59"/>
      <c r="O349" s="59"/>
      <c r="P349" s="59"/>
      <c r="Q349" s="59"/>
      <c r="R349" s="59"/>
      <c r="S349" s="59"/>
      <c r="T349" s="59"/>
      <c r="U349" s="59"/>
      <c r="V349" s="59"/>
      <c r="W349" s="59"/>
      <c r="X349" s="59"/>
      <c r="Y349" s="59"/>
      <c r="Z349" s="59"/>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8"/>
      <c r="K350" s="59"/>
      <c r="L350" s="59"/>
      <c r="M350" s="59"/>
      <c r="N350" s="59"/>
      <c r="O350" s="59"/>
      <c r="P350" s="59"/>
      <c r="Q350" s="59"/>
      <c r="R350" s="59"/>
      <c r="S350" s="59"/>
      <c r="T350" s="59"/>
      <c r="U350" s="59"/>
      <c r="V350" s="59"/>
      <c r="W350" s="59"/>
      <c r="X350" s="59"/>
      <c r="Y350" s="59"/>
      <c r="Z350" s="59"/>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8"/>
      <c r="K351" s="59"/>
      <c r="L351" s="59"/>
      <c r="M351" s="59"/>
      <c r="N351" s="59"/>
      <c r="O351" s="59"/>
      <c r="P351" s="59"/>
      <c r="Q351" s="59"/>
      <c r="R351" s="59"/>
      <c r="S351" s="59"/>
      <c r="T351" s="59"/>
      <c r="U351" s="59"/>
      <c r="V351" s="59"/>
      <c r="W351" s="59"/>
      <c r="X351" s="59"/>
      <c r="Y351" s="59"/>
      <c r="Z351" s="59"/>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8"/>
      <c r="K352" s="59"/>
      <c r="L352" s="59"/>
      <c r="M352" s="59"/>
      <c r="N352" s="59"/>
      <c r="O352" s="59"/>
      <c r="P352" s="59"/>
      <c r="Q352" s="59"/>
      <c r="R352" s="59"/>
      <c r="S352" s="59"/>
      <c r="T352" s="59"/>
      <c r="U352" s="59"/>
      <c r="V352" s="59"/>
      <c r="W352" s="59"/>
      <c r="X352" s="59"/>
      <c r="Y352" s="59"/>
      <c r="Z352" s="59"/>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8"/>
      <c r="K353" s="59"/>
      <c r="L353" s="59"/>
      <c r="M353" s="59"/>
      <c r="N353" s="59"/>
      <c r="O353" s="59"/>
      <c r="P353" s="59"/>
      <c r="Q353" s="59"/>
      <c r="R353" s="59"/>
      <c r="S353" s="59"/>
      <c r="T353" s="59"/>
      <c r="U353" s="59"/>
      <c r="V353" s="59"/>
      <c r="W353" s="59"/>
      <c r="X353" s="59"/>
      <c r="Y353" s="59"/>
      <c r="Z353" s="59"/>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8"/>
      <c r="K354" s="59"/>
      <c r="L354" s="59"/>
      <c r="M354" s="59"/>
      <c r="N354" s="59"/>
      <c r="O354" s="59"/>
      <c r="P354" s="59"/>
      <c r="Q354" s="59"/>
      <c r="R354" s="59"/>
      <c r="S354" s="59"/>
      <c r="T354" s="59"/>
      <c r="U354" s="59"/>
      <c r="V354" s="59"/>
      <c r="W354" s="59"/>
      <c r="X354" s="59"/>
      <c r="Y354" s="59"/>
      <c r="Z354" s="59"/>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8"/>
      <c r="K355" s="59"/>
      <c r="L355" s="59"/>
      <c r="M355" s="59"/>
      <c r="N355" s="59"/>
      <c r="O355" s="59"/>
      <c r="P355" s="59"/>
      <c r="Q355" s="59"/>
      <c r="R355" s="59"/>
      <c r="S355" s="59"/>
      <c r="T355" s="59"/>
      <c r="U355" s="59"/>
      <c r="V355" s="59"/>
      <c r="W355" s="59"/>
      <c r="X355" s="59"/>
      <c r="Y355" s="59"/>
      <c r="Z355" s="59"/>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8"/>
      <c r="K356" s="59"/>
      <c r="L356" s="59"/>
      <c r="M356" s="59"/>
      <c r="N356" s="59"/>
      <c r="O356" s="59"/>
      <c r="P356" s="59"/>
      <c r="Q356" s="59"/>
      <c r="R356" s="59"/>
      <c r="S356" s="59"/>
      <c r="T356" s="59"/>
      <c r="U356" s="59"/>
      <c r="V356" s="59"/>
      <c r="W356" s="59"/>
      <c r="X356" s="59"/>
      <c r="Y356" s="59"/>
      <c r="Z356" s="59"/>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8"/>
      <c r="K357" s="59"/>
      <c r="L357" s="59"/>
      <c r="M357" s="59"/>
      <c r="N357" s="59"/>
      <c r="O357" s="59"/>
      <c r="P357" s="59"/>
      <c r="Q357" s="59"/>
      <c r="R357" s="59"/>
      <c r="S357" s="59"/>
      <c r="T357" s="59"/>
      <c r="U357" s="59"/>
      <c r="V357" s="59"/>
      <c r="W357" s="59"/>
      <c r="X357" s="59"/>
      <c r="Y357" s="59"/>
      <c r="Z357" s="59"/>
    </row>
    <row r="358" spans="1:26" ht="12.75" customHeight="1" x14ac:dyDescent="0.2">
      <c r="A358" s="55">
        <v>151</v>
      </c>
      <c r="B358" s="54">
        <v>357</v>
      </c>
      <c r="C358" s="54">
        <f>'PR-RAS'!D363</f>
        <v>59502.35</v>
      </c>
      <c r="D358" s="54">
        <f>'PR-RAS'!E363</f>
        <v>26118.05</v>
      </c>
      <c r="E358" s="54">
        <v>0</v>
      </c>
      <c r="F358" s="54">
        <v>0</v>
      </c>
      <c r="G358" s="56">
        <f t="shared" si="10"/>
        <v>39890.626649999998</v>
      </c>
      <c r="H358" s="56">
        <f t="shared" si="11"/>
        <v>0.39999999999781721</v>
      </c>
      <c r="I358" s="57">
        <v>0</v>
      </c>
      <c r="J358" s="58"/>
      <c r="K358" s="59"/>
      <c r="L358" s="59"/>
      <c r="M358" s="59"/>
      <c r="N358" s="59"/>
      <c r="O358" s="59"/>
      <c r="P358" s="59"/>
      <c r="Q358" s="59"/>
      <c r="R358" s="59"/>
      <c r="S358" s="59"/>
      <c r="T358" s="59"/>
      <c r="U358" s="59"/>
      <c r="V358" s="59"/>
      <c r="W358" s="59"/>
      <c r="X358" s="59"/>
      <c r="Y358" s="59"/>
      <c r="Z358" s="59"/>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8"/>
      <c r="K359" s="59"/>
      <c r="L359" s="59"/>
      <c r="M359" s="59"/>
      <c r="N359" s="59"/>
      <c r="O359" s="59"/>
      <c r="P359" s="59"/>
      <c r="Q359" s="59"/>
      <c r="R359" s="59"/>
      <c r="S359" s="59"/>
      <c r="T359" s="59"/>
      <c r="U359" s="59"/>
      <c r="V359" s="59"/>
      <c r="W359" s="59"/>
      <c r="X359" s="59"/>
      <c r="Y359" s="59"/>
      <c r="Z359" s="59"/>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8"/>
      <c r="K360" s="59"/>
      <c r="L360" s="59"/>
      <c r="M360" s="59"/>
      <c r="N360" s="59"/>
      <c r="O360" s="59"/>
      <c r="P360" s="59"/>
      <c r="Q360" s="59"/>
      <c r="R360" s="59"/>
      <c r="S360" s="59"/>
      <c r="T360" s="59"/>
      <c r="U360" s="59"/>
      <c r="V360" s="59"/>
      <c r="W360" s="59"/>
      <c r="X360" s="59"/>
      <c r="Y360" s="59"/>
      <c r="Z360" s="59"/>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8"/>
      <c r="K361" s="59"/>
      <c r="L361" s="59"/>
      <c r="M361" s="59"/>
      <c r="N361" s="59"/>
      <c r="O361" s="59"/>
      <c r="P361" s="59"/>
      <c r="Q361" s="59"/>
      <c r="R361" s="59"/>
      <c r="S361" s="59"/>
      <c r="T361" s="59"/>
      <c r="U361" s="59"/>
      <c r="V361" s="59"/>
      <c r="W361" s="59"/>
      <c r="X361" s="59"/>
      <c r="Y361" s="59"/>
      <c r="Z361" s="59"/>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8"/>
      <c r="K362" s="59"/>
      <c r="L362" s="59"/>
      <c r="M362" s="59"/>
      <c r="N362" s="59"/>
      <c r="O362" s="59"/>
      <c r="P362" s="59"/>
      <c r="Q362" s="59"/>
      <c r="R362" s="59"/>
      <c r="S362" s="59"/>
      <c r="T362" s="59"/>
      <c r="U362" s="59"/>
      <c r="V362" s="59"/>
      <c r="W362" s="59"/>
      <c r="X362" s="59"/>
      <c r="Y362" s="59"/>
      <c r="Z362" s="59"/>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8"/>
      <c r="K363" s="59"/>
      <c r="L363" s="59"/>
      <c r="M363" s="59"/>
      <c r="N363" s="59"/>
      <c r="O363" s="59"/>
      <c r="P363" s="59"/>
      <c r="Q363" s="59"/>
      <c r="R363" s="59"/>
      <c r="S363" s="59"/>
      <c r="T363" s="59"/>
      <c r="U363" s="59"/>
      <c r="V363" s="59"/>
      <c r="W363" s="59"/>
      <c r="X363" s="59"/>
      <c r="Y363" s="59"/>
      <c r="Z363" s="59"/>
    </row>
    <row r="364" spans="1:26" ht="12.75" customHeight="1" x14ac:dyDescent="0.2">
      <c r="A364" s="55">
        <v>151</v>
      </c>
      <c r="B364" s="54">
        <v>363</v>
      </c>
      <c r="C364" s="54">
        <f>'PR-RAS'!D369</f>
        <v>32108.18</v>
      </c>
      <c r="D364" s="54">
        <f>'PR-RAS'!E369</f>
        <v>15618.05</v>
      </c>
      <c r="E364" s="54">
        <v>0</v>
      </c>
      <c r="F364" s="54">
        <v>0</v>
      </c>
      <c r="G364" s="56">
        <f t="shared" si="10"/>
        <v>22993.97364</v>
      </c>
      <c r="H364" s="56">
        <f t="shared" si="11"/>
        <v>0.22999999999956344</v>
      </c>
      <c r="I364" s="57">
        <v>0</v>
      </c>
      <c r="J364" s="58"/>
      <c r="K364" s="59"/>
      <c r="L364" s="59"/>
      <c r="M364" s="59"/>
      <c r="N364" s="59"/>
      <c r="O364" s="59"/>
      <c r="P364" s="59"/>
      <c r="Q364" s="59"/>
      <c r="R364" s="59"/>
      <c r="S364" s="59"/>
      <c r="T364" s="59"/>
      <c r="U364" s="59"/>
      <c r="V364" s="59"/>
      <c r="W364" s="59"/>
      <c r="X364" s="59"/>
      <c r="Y364" s="59"/>
      <c r="Z364" s="59"/>
    </row>
    <row r="365" spans="1:26" ht="12.75" customHeight="1" x14ac:dyDescent="0.2">
      <c r="A365" s="55">
        <v>151</v>
      </c>
      <c r="B365" s="54">
        <v>364</v>
      </c>
      <c r="C365" s="54">
        <f>'PR-RAS'!D370</f>
        <v>0</v>
      </c>
      <c r="D365" s="54">
        <f>'PR-RAS'!E370</f>
        <v>0</v>
      </c>
      <c r="E365" s="54">
        <v>0</v>
      </c>
      <c r="F365" s="54">
        <v>0</v>
      </c>
      <c r="G365" s="56">
        <f t="shared" si="10"/>
        <v>0</v>
      </c>
      <c r="H365" s="56">
        <f t="shared" si="11"/>
        <v>0</v>
      </c>
      <c r="I365" s="57">
        <v>0</v>
      </c>
      <c r="J365" s="58"/>
      <c r="K365" s="59"/>
      <c r="L365" s="59"/>
      <c r="M365" s="59"/>
      <c r="N365" s="59"/>
      <c r="O365" s="59"/>
      <c r="P365" s="59"/>
      <c r="Q365" s="59"/>
      <c r="R365" s="59"/>
      <c r="S365" s="59"/>
      <c r="T365" s="59"/>
      <c r="U365" s="59"/>
      <c r="V365" s="59"/>
      <c r="W365" s="59"/>
      <c r="X365" s="59"/>
      <c r="Y365" s="59"/>
      <c r="Z365" s="59"/>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8"/>
      <c r="K366" s="59"/>
      <c r="L366" s="59"/>
      <c r="M366" s="59"/>
      <c r="N366" s="59"/>
      <c r="O366" s="59"/>
      <c r="P366" s="59"/>
      <c r="Q366" s="59"/>
      <c r="R366" s="59"/>
      <c r="S366" s="59"/>
      <c r="T366" s="59"/>
      <c r="U366" s="59"/>
      <c r="V366" s="59"/>
      <c r="W366" s="59"/>
      <c r="X366" s="59"/>
      <c r="Y366" s="59"/>
      <c r="Z366" s="59"/>
    </row>
    <row r="367" spans="1:26" ht="12.75" customHeight="1" x14ac:dyDescent="0.2">
      <c r="A367" s="55">
        <v>151</v>
      </c>
      <c r="B367" s="54">
        <v>366</v>
      </c>
      <c r="C367" s="54">
        <f>'PR-RAS'!D372</f>
        <v>32108.18</v>
      </c>
      <c r="D367" s="54">
        <f>'PR-RAS'!E372</f>
        <v>15618.05</v>
      </c>
      <c r="E367" s="54">
        <v>0</v>
      </c>
      <c r="F367" s="54">
        <v>0</v>
      </c>
      <c r="G367" s="56">
        <f t="shared" si="10"/>
        <v>23184.00648</v>
      </c>
      <c r="H367" s="56">
        <f t="shared" si="11"/>
        <v>0.22999999999956344</v>
      </c>
      <c r="I367" s="57">
        <v>0</v>
      </c>
      <c r="J367" s="58"/>
      <c r="K367" s="59"/>
      <c r="L367" s="59"/>
      <c r="M367" s="59"/>
      <c r="N367" s="59"/>
      <c r="O367" s="59"/>
      <c r="P367" s="59"/>
      <c r="Q367" s="59"/>
      <c r="R367" s="59"/>
      <c r="S367" s="59"/>
      <c r="T367" s="59"/>
      <c r="U367" s="59"/>
      <c r="V367" s="59"/>
      <c r="W367" s="59"/>
      <c r="X367" s="59"/>
      <c r="Y367" s="59"/>
      <c r="Z367" s="59"/>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8"/>
      <c r="K368" s="59"/>
      <c r="L368" s="59"/>
      <c r="M368" s="59"/>
      <c r="N368" s="59"/>
      <c r="O368" s="59"/>
      <c r="P368" s="59"/>
      <c r="Q368" s="59"/>
      <c r="R368" s="59"/>
      <c r="S368" s="59"/>
      <c r="T368" s="59"/>
      <c r="U368" s="59"/>
      <c r="V368" s="59"/>
      <c r="W368" s="59"/>
      <c r="X368" s="59"/>
      <c r="Y368" s="59"/>
      <c r="Z368" s="59"/>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8"/>
      <c r="K369" s="59"/>
      <c r="L369" s="59"/>
      <c r="M369" s="59"/>
      <c r="N369" s="59"/>
      <c r="O369" s="59"/>
      <c r="P369" s="59"/>
      <c r="Q369" s="59"/>
      <c r="R369" s="59"/>
      <c r="S369" s="59"/>
      <c r="T369" s="59"/>
      <c r="U369" s="59"/>
      <c r="V369" s="59"/>
      <c r="W369" s="59"/>
      <c r="X369" s="59"/>
      <c r="Y369" s="59"/>
      <c r="Z369" s="59"/>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8"/>
      <c r="K370" s="59"/>
      <c r="L370" s="59"/>
      <c r="M370" s="59"/>
      <c r="N370" s="59"/>
      <c r="O370" s="59"/>
      <c r="P370" s="59"/>
      <c r="Q370" s="59"/>
      <c r="R370" s="59"/>
      <c r="S370" s="59"/>
      <c r="T370" s="59"/>
      <c r="U370" s="59"/>
      <c r="V370" s="59"/>
      <c r="W370" s="59"/>
      <c r="X370" s="59"/>
      <c r="Y370" s="59"/>
      <c r="Z370" s="59"/>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8"/>
      <c r="K371" s="59"/>
      <c r="L371" s="59"/>
      <c r="M371" s="59"/>
      <c r="N371" s="59"/>
      <c r="O371" s="59"/>
      <c r="P371" s="59"/>
      <c r="Q371" s="59"/>
      <c r="R371" s="59"/>
      <c r="S371" s="59"/>
      <c r="T371" s="59"/>
      <c r="U371" s="59"/>
      <c r="V371" s="59"/>
      <c r="W371" s="59"/>
      <c r="X371" s="59"/>
      <c r="Y371" s="59"/>
      <c r="Z371" s="59"/>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8"/>
      <c r="K372" s="59"/>
      <c r="L372" s="59"/>
      <c r="M372" s="59"/>
      <c r="N372" s="59"/>
      <c r="O372" s="59"/>
      <c r="P372" s="59"/>
      <c r="Q372" s="59"/>
      <c r="R372" s="59"/>
      <c r="S372" s="59"/>
      <c r="T372" s="59"/>
      <c r="U372" s="59"/>
      <c r="V372" s="59"/>
      <c r="W372" s="59"/>
      <c r="X372" s="59"/>
      <c r="Y372" s="59"/>
      <c r="Z372" s="59"/>
    </row>
    <row r="373" spans="1:26" ht="12.75" customHeight="1" x14ac:dyDescent="0.2">
      <c r="A373" s="55">
        <v>151</v>
      </c>
      <c r="B373" s="54">
        <v>372</v>
      </c>
      <c r="C373" s="54">
        <f>'PR-RAS'!D378</f>
        <v>27394.17</v>
      </c>
      <c r="D373" s="54">
        <f>'PR-RAS'!E378</f>
        <v>10500</v>
      </c>
      <c r="E373" s="54">
        <v>0</v>
      </c>
      <c r="F373" s="54">
        <v>0</v>
      </c>
      <c r="G373" s="56">
        <f t="shared" si="10"/>
        <v>18002.631239999999</v>
      </c>
      <c r="H373" s="56">
        <f t="shared" si="11"/>
        <v>0.16999999999825377</v>
      </c>
      <c r="I373" s="57">
        <v>0</v>
      </c>
      <c r="J373" s="58"/>
      <c r="K373" s="59"/>
      <c r="L373" s="59"/>
      <c r="M373" s="59"/>
      <c r="N373" s="59"/>
      <c r="O373" s="59"/>
      <c r="P373" s="59"/>
      <c r="Q373" s="59"/>
      <c r="R373" s="59"/>
      <c r="S373" s="59"/>
      <c r="T373" s="59"/>
      <c r="U373" s="59"/>
      <c r="V373" s="59"/>
      <c r="W373" s="59"/>
      <c r="X373" s="59"/>
      <c r="Y373" s="59"/>
      <c r="Z373" s="59"/>
    </row>
    <row r="374" spans="1:26" ht="12.75" customHeight="1" x14ac:dyDescent="0.2">
      <c r="A374" s="55">
        <v>151</v>
      </c>
      <c r="B374" s="54">
        <v>373</v>
      </c>
      <c r="C374" s="54">
        <f>'PR-RAS'!D379</f>
        <v>27394.17</v>
      </c>
      <c r="D374" s="54">
        <f>'PR-RAS'!E379</f>
        <v>10500</v>
      </c>
      <c r="E374" s="54">
        <v>0</v>
      </c>
      <c r="F374" s="54">
        <v>0</v>
      </c>
      <c r="G374" s="56">
        <f t="shared" si="10"/>
        <v>18051.025409999998</v>
      </c>
      <c r="H374" s="56">
        <f t="shared" si="11"/>
        <v>0.16999999999825377</v>
      </c>
      <c r="I374" s="57">
        <v>0</v>
      </c>
      <c r="J374" s="58"/>
      <c r="K374" s="59"/>
      <c r="L374" s="59"/>
      <c r="M374" s="59"/>
      <c r="N374" s="59"/>
      <c r="O374" s="59"/>
      <c r="P374" s="59"/>
      <c r="Q374" s="59"/>
      <c r="R374" s="59"/>
      <c r="S374" s="59"/>
      <c r="T374" s="59"/>
      <c r="U374" s="59"/>
      <c r="V374" s="59"/>
      <c r="W374" s="59"/>
      <c r="X374" s="59"/>
      <c r="Y374" s="59"/>
      <c r="Z374" s="59"/>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8"/>
      <c r="K375" s="59"/>
      <c r="L375" s="59"/>
      <c r="M375" s="59"/>
      <c r="N375" s="59"/>
      <c r="O375" s="59"/>
      <c r="P375" s="59"/>
      <c r="Q375" s="59"/>
      <c r="R375" s="59"/>
      <c r="S375" s="59"/>
      <c r="T375" s="59"/>
      <c r="U375" s="59"/>
      <c r="V375" s="59"/>
      <c r="W375" s="59"/>
      <c r="X375" s="59"/>
      <c r="Y375" s="59"/>
      <c r="Z375" s="59"/>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8"/>
      <c r="K376" s="59"/>
      <c r="L376" s="59"/>
      <c r="M376" s="59"/>
      <c r="N376" s="59"/>
      <c r="O376" s="59"/>
      <c r="P376" s="59"/>
      <c r="Q376" s="59"/>
      <c r="R376" s="59"/>
      <c r="S376" s="59"/>
      <c r="T376" s="59"/>
      <c r="U376" s="59"/>
      <c r="V376" s="59"/>
      <c r="W376" s="59"/>
      <c r="X376" s="59"/>
      <c r="Y376" s="59"/>
      <c r="Z376" s="59"/>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8"/>
      <c r="K377" s="59"/>
      <c r="L377" s="59"/>
      <c r="M377" s="59"/>
      <c r="N377" s="59"/>
      <c r="O377" s="59"/>
      <c r="P377" s="59"/>
      <c r="Q377" s="59"/>
      <c r="R377" s="59"/>
      <c r="S377" s="59"/>
      <c r="T377" s="59"/>
      <c r="U377" s="59"/>
      <c r="V377" s="59"/>
      <c r="W377" s="59"/>
      <c r="X377" s="59"/>
      <c r="Y377" s="59"/>
      <c r="Z377" s="59"/>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8"/>
      <c r="K378" s="59"/>
      <c r="L378" s="59"/>
      <c r="M378" s="59"/>
      <c r="N378" s="59"/>
      <c r="O378" s="59"/>
      <c r="P378" s="59"/>
      <c r="Q378" s="59"/>
      <c r="R378" s="59"/>
      <c r="S378" s="59"/>
      <c r="T378" s="59"/>
      <c r="U378" s="59"/>
      <c r="V378" s="59"/>
      <c r="W378" s="59"/>
      <c r="X378" s="59"/>
      <c r="Y378" s="59"/>
      <c r="Z378" s="59"/>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8"/>
      <c r="K379" s="59"/>
      <c r="L379" s="59"/>
      <c r="M379" s="59"/>
      <c r="N379" s="59"/>
      <c r="O379" s="59"/>
      <c r="P379" s="59"/>
      <c r="Q379" s="59"/>
      <c r="R379" s="59"/>
      <c r="S379" s="59"/>
      <c r="T379" s="59"/>
      <c r="U379" s="59"/>
      <c r="V379" s="59"/>
      <c r="W379" s="59"/>
      <c r="X379" s="59"/>
      <c r="Y379" s="59"/>
      <c r="Z379" s="59"/>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8"/>
      <c r="K380" s="59"/>
      <c r="L380" s="59"/>
      <c r="M380" s="59"/>
      <c r="N380" s="59"/>
      <c r="O380" s="59"/>
      <c r="P380" s="59"/>
      <c r="Q380" s="59"/>
      <c r="R380" s="59"/>
      <c r="S380" s="59"/>
      <c r="T380" s="59"/>
      <c r="U380" s="59"/>
      <c r="V380" s="59"/>
      <c r="W380" s="59"/>
      <c r="X380" s="59"/>
      <c r="Y380" s="59"/>
      <c r="Z380" s="59"/>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8"/>
      <c r="K381" s="59"/>
      <c r="L381" s="59"/>
      <c r="M381" s="59"/>
      <c r="N381" s="59"/>
      <c r="O381" s="59"/>
      <c r="P381" s="59"/>
      <c r="Q381" s="59"/>
      <c r="R381" s="59"/>
      <c r="S381" s="59"/>
      <c r="T381" s="59"/>
      <c r="U381" s="59"/>
      <c r="V381" s="59"/>
      <c r="W381" s="59"/>
      <c r="X381" s="59"/>
      <c r="Y381" s="59"/>
      <c r="Z381" s="59"/>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8"/>
      <c r="K382" s="59"/>
      <c r="L382" s="59"/>
      <c r="M382" s="59"/>
      <c r="N382" s="59"/>
      <c r="O382" s="59"/>
      <c r="P382" s="59"/>
      <c r="Q382" s="59"/>
      <c r="R382" s="59"/>
      <c r="S382" s="59"/>
      <c r="T382" s="59"/>
      <c r="U382" s="59"/>
      <c r="V382" s="59"/>
      <c r="W382" s="59"/>
      <c r="X382" s="59"/>
      <c r="Y382" s="59"/>
      <c r="Z382" s="59"/>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8"/>
      <c r="K383" s="59"/>
      <c r="L383" s="59"/>
      <c r="M383" s="59"/>
      <c r="N383" s="59"/>
      <c r="O383" s="59"/>
      <c r="P383" s="59"/>
      <c r="Q383" s="59"/>
      <c r="R383" s="59"/>
      <c r="S383" s="59"/>
      <c r="T383" s="59"/>
      <c r="U383" s="59"/>
      <c r="V383" s="59"/>
      <c r="W383" s="59"/>
      <c r="X383" s="59"/>
      <c r="Y383" s="59"/>
      <c r="Z383" s="59"/>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8"/>
      <c r="K384" s="59"/>
      <c r="L384" s="59"/>
      <c r="M384" s="59"/>
      <c r="N384" s="59"/>
      <c r="O384" s="59"/>
      <c r="P384" s="59"/>
      <c r="Q384" s="59"/>
      <c r="R384" s="59"/>
      <c r="S384" s="59"/>
      <c r="T384" s="59"/>
      <c r="U384" s="59"/>
      <c r="V384" s="59"/>
      <c r="W384" s="59"/>
      <c r="X384" s="59"/>
      <c r="Y384" s="59"/>
      <c r="Z384" s="59"/>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8"/>
      <c r="K385" s="59"/>
      <c r="L385" s="59"/>
      <c r="M385" s="59"/>
      <c r="N385" s="59"/>
      <c r="O385" s="59"/>
      <c r="P385" s="59"/>
      <c r="Q385" s="59"/>
      <c r="R385" s="59"/>
      <c r="S385" s="59"/>
      <c r="T385" s="59"/>
      <c r="U385" s="59"/>
      <c r="V385" s="59"/>
      <c r="W385" s="59"/>
      <c r="X385" s="59"/>
      <c r="Y385" s="59"/>
      <c r="Z385" s="59"/>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8"/>
      <c r="K386" s="59"/>
      <c r="L386" s="59"/>
      <c r="M386" s="59"/>
      <c r="N386" s="59"/>
      <c r="O386" s="59"/>
      <c r="P386" s="59"/>
      <c r="Q386" s="59"/>
      <c r="R386" s="59"/>
      <c r="S386" s="59"/>
      <c r="T386" s="59"/>
      <c r="U386" s="59"/>
      <c r="V386" s="59"/>
      <c r="W386" s="59"/>
      <c r="X386" s="59"/>
      <c r="Y386" s="59"/>
      <c r="Z386" s="59"/>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8"/>
      <c r="K387" s="59"/>
      <c r="L387" s="59"/>
      <c r="M387" s="59"/>
      <c r="N387" s="59"/>
      <c r="O387" s="59"/>
      <c r="P387" s="59"/>
      <c r="Q387" s="59"/>
      <c r="R387" s="59"/>
      <c r="S387" s="59"/>
      <c r="T387" s="59"/>
      <c r="U387" s="59"/>
      <c r="V387" s="59"/>
      <c r="W387" s="59"/>
      <c r="X387" s="59"/>
      <c r="Y387" s="59"/>
      <c r="Z387" s="59"/>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8"/>
      <c r="K388" s="59"/>
      <c r="L388" s="59"/>
      <c r="M388" s="59"/>
      <c r="N388" s="59"/>
      <c r="O388" s="59"/>
      <c r="P388" s="59"/>
      <c r="Q388" s="59"/>
      <c r="R388" s="59"/>
      <c r="S388" s="59"/>
      <c r="T388" s="59"/>
      <c r="U388" s="59"/>
      <c r="V388" s="59"/>
      <c r="W388" s="59"/>
      <c r="X388" s="59"/>
      <c r="Y388" s="59"/>
      <c r="Z388" s="59"/>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8"/>
      <c r="K389" s="59"/>
      <c r="L389" s="59"/>
      <c r="M389" s="59"/>
      <c r="N389" s="59"/>
      <c r="O389" s="59"/>
      <c r="P389" s="59"/>
      <c r="Q389" s="59"/>
      <c r="R389" s="59"/>
      <c r="S389" s="59"/>
      <c r="T389" s="59"/>
      <c r="U389" s="59"/>
      <c r="V389" s="59"/>
      <c r="W389" s="59"/>
      <c r="X389" s="59"/>
      <c r="Y389" s="59"/>
      <c r="Z389" s="59"/>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8"/>
      <c r="K390" s="59"/>
      <c r="L390" s="59"/>
      <c r="M390" s="59"/>
      <c r="N390" s="59"/>
      <c r="O390" s="59"/>
      <c r="P390" s="59"/>
      <c r="Q390" s="59"/>
      <c r="R390" s="59"/>
      <c r="S390" s="59"/>
      <c r="T390" s="59"/>
      <c r="U390" s="59"/>
      <c r="V390" s="59"/>
      <c r="W390" s="59"/>
      <c r="X390" s="59"/>
      <c r="Y390" s="59"/>
      <c r="Z390" s="59"/>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8"/>
      <c r="K391" s="59"/>
      <c r="L391" s="59"/>
      <c r="M391" s="59"/>
      <c r="N391" s="59"/>
      <c r="O391" s="59"/>
      <c r="P391" s="59"/>
      <c r="Q391" s="59"/>
      <c r="R391" s="59"/>
      <c r="S391" s="59"/>
      <c r="T391" s="59"/>
      <c r="U391" s="59"/>
      <c r="V391" s="59"/>
      <c r="W391" s="59"/>
      <c r="X391" s="59"/>
      <c r="Y391" s="59"/>
      <c r="Z391" s="59"/>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8"/>
      <c r="K392" s="59"/>
      <c r="L392" s="59"/>
      <c r="M392" s="59"/>
      <c r="N392" s="59"/>
      <c r="O392" s="59"/>
      <c r="P392" s="59"/>
      <c r="Q392" s="59"/>
      <c r="R392" s="59"/>
      <c r="S392" s="59"/>
      <c r="T392" s="59"/>
      <c r="U392" s="59"/>
      <c r="V392" s="59"/>
      <c r="W392" s="59"/>
      <c r="X392" s="59"/>
      <c r="Y392" s="59"/>
      <c r="Z392" s="59"/>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8"/>
      <c r="K393" s="59"/>
      <c r="L393" s="59"/>
      <c r="M393" s="59"/>
      <c r="N393" s="59"/>
      <c r="O393" s="59"/>
      <c r="P393" s="59"/>
      <c r="Q393" s="59"/>
      <c r="R393" s="59"/>
      <c r="S393" s="59"/>
      <c r="T393" s="59"/>
      <c r="U393" s="59"/>
      <c r="V393" s="59"/>
      <c r="W393" s="59"/>
      <c r="X393" s="59"/>
      <c r="Y393" s="59"/>
      <c r="Z393" s="59"/>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8"/>
      <c r="K394" s="59"/>
      <c r="L394" s="59"/>
      <c r="M394" s="59"/>
      <c r="N394" s="59"/>
      <c r="O394" s="59"/>
      <c r="P394" s="59"/>
      <c r="Q394" s="59"/>
      <c r="R394" s="59"/>
      <c r="S394" s="59"/>
      <c r="T394" s="59"/>
      <c r="U394" s="59"/>
      <c r="V394" s="59"/>
      <c r="W394" s="59"/>
      <c r="X394" s="59"/>
      <c r="Y394" s="59"/>
      <c r="Z394" s="59"/>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8"/>
      <c r="K395" s="59"/>
      <c r="L395" s="59"/>
      <c r="M395" s="59"/>
      <c r="N395" s="59"/>
      <c r="O395" s="59"/>
      <c r="P395" s="59"/>
      <c r="Q395" s="59"/>
      <c r="R395" s="59"/>
      <c r="S395" s="59"/>
      <c r="T395" s="59"/>
      <c r="U395" s="59"/>
      <c r="V395" s="59"/>
      <c r="W395" s="59"/>
      <c r="X395" s="59"/>
      <c r="Y395" s="59"/>
      <c r="Z395" s="59"/>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8"/>
      <c r="K396" s="59"/>
      <c r="L396" s="59"/>
      <c r="M396" s="59"/>
      <c r="N396" s="59"/>
      <c r="O396" s="59"/>
      <c r="P396" s="59"/>
      <c r="Q396" s="59"/>
      <c r="R396" s="59"/>
      <c r="S396" s="59"/>
      <c r="T396" s="59"/>
      <c r="U396" s="59"/>
      <c r="V396" s="59"/>
      <c r="W396" s="59"/>
      <c r="X396" s="59"/>
      <c r="Y396" s="59"/>
      <c r="Z396" s="59"/>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8"/>
      <c r="K397" s="59"/>
      <c r="L397" s="59"/>
      <c r="M397" s="59"/>
      <c r="N397" s="59"/>
      <c r="O397" s="59"/>
      <c r="P397" s="59"/>
      <c r="Q397" s="59"/>
      <c r="R397" s="59"/>
      <c r="S397" s="59"/>
      <c r="T397" s="59"/>
      <c r="U397" s="59"/>
      <c r="V397" s="59"/>
      <c r="W397" s="59"/>
      <c r="X397" s="59"/>
      <c r="Y397" s="59"/>
      <c r="Z397" s="59"/>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8"/>
      <c r="K398" s="59"/>
      <c r="L398" s="59"/>
      <c r="M398" s="59"/>
      <c r="N398" s="59"/>
      <c r="O398" s="59"/>
      <c r="P398" s="59"/>
      <c r="Q398" s="59"/>
      <c r="R398" s="59"/>
      <c r="S398" s="59"/>
      <c r="T398" s="59"/>
      <c r="U398" s="59"/>
      <c r="V398" s="59"/>
      <c r="W398" s="59"/>
      <c r="X398" s="59"/>
      <c r="Y398" s="59"/>
      <c r="Z398" s="59"/>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8"/>
      <c r="K399" s="59"/>
      <c r="L399" s="59"/>
      <c r="M399" s="59"/>
      <c r="N399" s="59"/>
      <c r="O399" s="59"/>
      <c r="P399" s="59"/>
      <c r="Q399" s="59"/>
      <c r="R399" s="59"/>
      <c r="S399" s="59"/>
      <c r="T399" s="59"/>
      <c r="U399" s="59"/>
      <c r="V399" s="59"/>
      <c r="W399" s="59"/>
      <c r="X399" s="59"/>
      <c r="Y399" s="59"/>
      <c r="Z399" s="59"/>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8"/>
      <c r="K400" s="59"/>
      <c r="L400" s="59"/>
      <c r="M400" s="59"/>
      <c r="N400" s="59"/>
      <c r="O400" s="59"/>
      <c r="P400" s="59"/>
      <c r="Q400" s="59"/>
      <c r="R400" s="59"/>
      <c r="S400" s="59"/>
      <c r="T400" s="59"/>
      <c r="U400" s="59"/>
      <c r="V400" s="59"/>
      <c r="W400" s="59"/>
      <c r="X400" s="59"/>
      <c r="Y400" s="59"/>
      <c r="Z400" s="59"/>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8"/>
      <c r="K401" s="59"/>
      <c r="L401" s="59"/>
      <c r="M401" s="59"/>
      <c r="N401" s="59"/>
      <c r="O401" s="59"/>
      <c r="P401" s="59"/>
      <c r="Q401" s="59"/>
      <c r="R401" s="59"/>
      <c r="S401" s="59"/>
      <c r="T401" s="59"/>
      <c r="U401" s="59"/>
      <c r="V401" s="59"/>
      <c r="W401" s="59"/>
      <c r="X401" s="59"/>
      <c r="Y401" s="59"/>
      <c r="Z401" s="59"/>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8"/>
      <c r="K402" s="59"/>
      <c r="L402" s="59"/>
      <c r="M402" s="59"/>
      <c r="N402" s="59"/>
      <c r="O402" s="59"/>
      <c r="P402" s="59"/>
      <c r="Q402" s="59"/>
      <c r="R402" s="59"/>
      <c r="S402" s="59"/>
      <c r="T402" s="59"/>
      <c r="U402" s="59"/>
      <c r="V402" s="59"/>
      <c r="W402" s="59"/>
      <c r="X402" s="59"/>
      <c r="Y402" s="59"/>
      <c r="Z402" s="59"/>
    </row>
    <row r="403" spans="1:26" ht="12.75" customHeight="1" x14ac:dyDescent="0.2">
      <c r="A403" s="55">
        <v>151</v>
      </c>
      <c r="B403" s="54">
        <v>402</v>
      </c>
      <c r="C403" s="54">
        <f>'PR-RAS'!D408</f>
        <v>59502.35</v>
      </c>
      <c r="D403" s="54">
        <f>'PR-RAS'!E408</f>
        <v>26118.05</v>
      </c>
      <c r="E403" s="54">
        <v>0</v>
      </c>
      <c r="F403" s="54">
        <v>0</v>
      </c>
      <c r="G403" s="56">
        <f t="shared" si="12"/>
        <v>44918.856899999999</v>
      </c>
      <c r="H403" s="56">
        <f t="shared" si="13"/>
        <v>0.39999999999781721</v>
      </c>
      <c r="I403" s="57">
        <v>0</v>
      </c>
      <c r="J403" s="58"/>
      <c r="K403" s="59"/>
      <c r="L403" s="59"/>
      <c r="M403" s="59"/>
      <c r="N403" s="59"/>
      <c r="O403" s="59"/>
      <c r="P403" s="59"/>
      <c r="Q403" s="59"/>
      <c r="R403" s="59"/>
      <c r="S403" s="59"/>
      <c r="T403" s="59"/>
      <c r="U403" s="59"/>
      <c r="V403" s="59"/>
      <c r="W403" s="59"/>
      <c r="X403" s="59"/>
      <c r="Y403" s="59"/>
      <c r="Z403" s="59"/>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8"/>
      <c r="K404" s="59"/>
      <c r="L404" s="59"/>
      <c r="M404" s="59"/>
      <c r="N404" s="59"/>
      <c r="O404" s="59"/>
      <c r="P404" s="59"/>
      <c r="Q404" s="59"/>
      <c r="R404" s="59"/>
      <c r="S404" s="59"/>
      <c r="T404" s="59"/>
      <c r="U404" s="59"/>
      <c r="V404" s="59"/>
      <c r="W404" s="59"/>
      <c r="X404" s="59"/>
      <c r="Y404" s="59"/>
      <c r="Z404" s="59"/>
    </row>
    <row r="405" spans="1:26" ht="12.75" customHeight="1" x14ac:dyDescent="0.2">
      <c r="A405" s="55">
        <v>151</v>
      </c>
      <c r="B405" s="54">
        <v>404</v>
      </c>
      <c r="C405" s="54">
        <f>'PR-RAS'!D410</f>
        <v>0</v>
      </c>
      <c r="D405" s="54">
        <f>'PR-RAS'!E410</f>
        <v>1869.07</v>
      </c>
      <c r="E405" s="54">
        <v>0</v>
      </c>
      <c r="F405" s="54">
        <v>0</v>
      </c>
      <c r="G405" s="56">
        <f t="shared" si="12"/>
        <v>1510.20856</v>
      </c>
      <c r="H405" s="56">
        <f t="shared" si="13"/>
        <v>6.9999999999936335E-2</v>
      </c>
      <c r="I405" s="57">
        <v>0</v>
      </c>
      <c r="J405" s="58"/>
      <c r="K405" s="59"/>
      <c r="L405" s="59"/>
      <c r="M405" s="59"/>
      <c r="N405" s="59"/>
      <c r="O405" s="59"/>
      <c r="P405" s="59"/>
      <c r="Q405" s="59"/>
      <c r="R405" s="59"/>
      <c r="S405" s="59"/>
      <c r="T405" s="59"/>
      <c r="U405" s="59"/>
      <c r="V405" s="59"/>
      <c r="W405" s="59"/>
      <c r="X405" s="59"/>
      <c r="Y405" s="59"/>
      <c r="Z405" s="59"/>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8"/>
      <c r="K406" s="59"/>
      <c r="L406" s="59"/>
      <c r="M406" s="59"/>
      <c r="N406" s="59"/>
      <c r="O406" s="59"/>
      <c r="P406" s="59"/>
      <c r="Q406" s="59"/>
      <c r="R406" s="59"/>
      <c r="S406" s="59"/>
      <c r="T406" s="59"/>
      <c r="U406" s="59"/>
      <c r="V406" s="59"/>
      <c r="W406" s="59"/>
      <c r="X406" s="59"/>
      <c r="Y406" s="59"/>
      <c r="Z406" s="59"/>
    </row>
    <row r="407" spans="1:26" ht="12.75" customHeight="1" x14ac:dyDescent="0.2">
      <c r="A407" s="55">
        <v>151</v>
      </c>
      <c r="B407" s="54">
        <v>406</v>
      </c>
      <c r="C407" s="54">
        <f>'PR-RAS'!D412</f>
        <v>886650.8</v>
      </c>
      <c r="D407" s="54">
        <f>'PR-RAS'!E412</f>
        <v>1128703.46</v>
      </c>
      <c r="E407" s="54">
        <v>0</v>
      </c>
      <c r="F407" s="54">
        <v>0</v>
      </c>
      <c r="G407" s="56">
        <f t="shared" si="12"/>
        <v>1276487.43432</v>
      </c>
      <c r="H407" s="56">
        <f t="shared" si="13"/>
        <v>0.65999999991618097</v>
      </c>
      <c r="I407" s="57">
        <v>0</v>
      </c>
      <c r="J407" s="58"/>
      <c r="K407" s="59"/>
      <c r="L407" s="59"/>
      <c r="M407" s="59"/>
      <c r="N407" s="59"/>
      <c r="O407" s="59"/>
      <c r="P407" s="59"/>
      <c r="Q407" s="59"/>
      <c r="R407" s="59"/>
      <c r="S407" s="59"/>
      <c r="T407" s="59"/>
      <c r="U407" s="59"/>
      <c r="V407" s="59"/>
      <c r="W407" s="59"/>
      <c r="X407" s="59"/>
      <c r="Y407" s="59"/>
      <c r="Z407" s="59"/>
    </row>
    <row r="408" spans="1:26" ht="12.75" customHeight="1" x14ac:dyDescent="0.2">
      <c r="A408" s="55">
        <v>151</v>
      </c>
      <c r="B408" s="54">
        <v>407</v>
      </c>
      <c r="C408" s="54">
        <f>'PR-RAS'!D413</f>
        <v>902760.77</v>
      </c>
      <c r="D408" s="54">
        <f>'PR-RAS'!E413</f>
        <v>1094164.46</v>
      </c>
      <c r="E408" s="54">
        <v>0</v>
      </c>
      <c r="F408" s="54">
        <v>0</v>
      </c>
      <c r="G408" s="56">
        <f t="shared" si="12"/>
        <v>1258073.5038299998</v>
      </c>
      <c r="H408" s="56">
        <f t="shared" si="13"/>
        <v>0.68999999994412065</v>
      </c>
      <c r="I408" s="57">
        <v>0</v>
      </c>
      <c r="J408" s="58"/>
      <c r="K408" s="59"/>
      <c r="L408" s="59"/>
      <c r="M408" s="59"/>
      <c r="N408" s="59"/>
      <c r="O408" s="59"/>
      <c r="P408" s="59"/>
      <c r="Q408" s="59"/>
      <c r="R408" s="59"/>
      <c r="S408" s="59"/>
      <c r="T408" s="59"/>
      <c r="U408" s="59"/>
      <c r="V408" s="59"/>
      <c r="W408" s="59"/>
      <c r="X408" s="59"/>
      <c r="Y408" s="59"/>
      <c r="Z408" s="59"/>
    </row>
    <row r="409" spans="1:26" ht="12.75" customHeight="1" x14ac:dyDescent="0.2">
      <c r="A409" s="55">
        <v>151</v>
      </c>
      <c r="B409" s="54">
        <v>408</v>
      </c>
      <c r="C409" s="54">
        <f>'PR-RAS'!D414</f>
        <v>0</v>
      </c>
      <c r="D409" s="54">
        <f>'PR-RAS'!E414</f>
        <v>34539</v>
      </c>
      <c r="E409" s="54">
        <v>0</v>
      </c>
      <c r="F409" s="54">
        <v>0</v>
      </c>
      <c r="G409" s="56">
        <f t="shared" si="12"/>
        <v>28183.823999999997</v>
      </c>
      <c r="H409" s="56">
        <f t="shared" si="13"/>
        <v>0</v>
      </c>
      <c r="I409" s="57">
        <v>0</v>
      </c>
      <c r="J409" s="58"/>
      <c r="K409" s="59"/>
      <c r="L409" s="59"/>
      <c r="M409" s="59"/>
      <c r="N409" s="59"/>
      <c r="O409" s="59"/>
      <c r="P409" s="59"/>
      <c r="Q409" s="59"/>
      <c r="R409" s="59"/>
      <c r="S409" s="59"/>
      <c r="T409" s="59"/>
      <c r="U409" s="59"/>
      <c r="V409" s="59"/>
      <c r="W409" s="59"/>
      <c r="X409" s="59"/>
      <c r="Y409" s="59"/>
      <c r="Z409" s="59"/>
    </row>
    <row r="410" spans="1:26" ht="12.75" customHeight="1" x14ac:dyDescent="0.2">
      <c r="A410" s="55">
        <v>151</v>
      </c>
      <c r="B410" s="54">
        <v>409</v>
      </c>
      <c r="C410" s="54">
        <f>'PR-RAS'!D415</f>
        <v>16109.969999999972</v>
      </c>
      <c r="D410" s="54">
        <f>'PR-RAS'!E415</f>
        <v>0</v>
      </c>
      <c r="E410" s="54">
        <v>0</v>
      </c>
      <c r="F410" s="54">
        <v>0</v>
      </c>
      <c r="G410" s="56">
        <f t="shared" si="12"/>
        <v>6588.9777299999878</v>
      </c>
      <c r="H410" s="56">
        <f t="shared" si="13"/>
        <v>3.0000000027939677E-2</v>
      </c>
      <c r="I410" s="57">
        <v>0</v>
      </c>
      <c r="J410" s="58"/>
      <c r="K410" s="59"/>
      <c r="L410" s="59"/>
      <c r="M410" s="59"/>
      <c r="N410" s="59"/>
      <c r="O410" s="59"/>
      <c r="P410" s="59"/>
      <c r="Q410" s="59"/>
      <c r="R410" s="59"/>
      <c r="S410" s="59"/>
      <c r="T410" s="59"/>
      <c r="U410" s="59"/>
      <c r="V410" s="59"/>
      <c r="W410" s="59"/>
      <c r="X410" s="59"/>
      <c r="Y410" s="59"/>
      <c r="Z410" s="59"/>
    </row>
    <row r="411" spans="1:26" ht="12.75" customHeight="1" x14ac:dyDescent="0.2">
      <c r="A411" s="55">
        <v>151</v>
      </c>
      <c r="B411" s="54">
        <v>410</v>
      </c>
      <c r="C411" s="54">
        <f>'PR-RAS'!D416</f>
        <v>9861.0499999999993</v>
      </c>
      <c r="D411" s="54">
        <f>'PR-RAS'!E416</f>
        <v>0</v>
      </c>
      <c r="E411" s="54">
        <v>0</v>
      </c>
      <c r="F411" s="54">
        <v>0</v>
      </c>
      <c r="G411" s="56">
        <f t="shared" si="12"/>
        <v>4043.0304999999994</v>
      </c>
      <c r="H411" s="56">
        <f t="shared" si="13"/>
        <v>4.9999999999272404E-2</v>
      </c>
      <c r="I411" s="57">
        <v>0</v>
      </c>
      <c r="J411" s="58"/>
      <c r="K411" s="59"/>
      <c r="L411" s="59"/>
      <c r="M411" s="59"/>
      <c r="N411" s="59"/>
      <c r="O411" s="59"/>
      <c r="P411" s="59"/>
      <c r="Q411" s="59"/>
      <c r="R411" s="59"/>
      <c r="S411" s="59"/>
      <c r="T411" s="59"/>
      <c r="U411" s="59"/>
      <c r="V411" s="59"/>
      <c r="W411" s="59"/>
      <c r="X411" s="59"/>
      <c r="Y411" s="59"/>
      <c r="Z411" s="59"/>
    </row>
    <row r="412" spans="1:26" ht="12.75" customHeight="1" x14ac:dyDescent="0.2">
      <c r="A412" s="55">
        <v>151</v>
      </c>
      <c r="B412" s="54">
        <v>411</v>
      </c>
      <c r="C412" s="54">
        <f>'PR-RAS'!D417</f>
        <v>0</v>
      </c>
      <c r="D412" s="54">
        <f>'PR-RAS'!E417</f>
        <v>1869.07</v>
      </c>
      <c r="E412" s="54">
        <v>0</v>
      </c>
      <c r="F412" s="54">
        <v>0</v>
      </c>
      <c r="G412" s="56">
        <f t="shared" si="12"/>
        <v>1536.3755399999998</v>
      </c>
      <c r="H412" s="56">
        <f t="shared" si="13"/>
        <v>6.9999999999936335E-2</v>
      </c>
      <c r="I412" s="57">
        <v>0</v>
      </c>
      <c r="J412" s="58"/>
      <c r="K412" s="59"/>
      <c r="L412" s="59"/>
      <c r="M412" s="59"/>
      <c r="N412" s="59"/>
      <c r="O412" s="59"/>
      <c r="P412" s="59"/>
      <c r="Q412" s="59"/>
      <c r="R412" s="59"/>
      <c r="S412" s="59"/>
      <c r="T412" s="59"/>
      <c r="U412" s="59"/>
      <c r="V412" s="59"/>
      <c r="W412" s="59"/>
      <c r="X412" s="59"/>
      <c r="Y412" s="59"/>
      <c r="Z412" s="59"/>
    </row>
    <row r="413" spans="1:26" ht="12.75" customHeight="1" x14ac:dyDescent="0.2">
      <c r="A413" s="55">
        <v>151</v>
      </c>
      <c r="B413" s="54">
        <v>412</v>
      </c>
      <c r="C413" s="54">
        <f>'PR-RAS'!D418</f>
        <v>6154.77</v>
      </c>
      <c r="D413" s="54">
        <f>'PR-RAS'!E418</f>
        <v>6590.37</v>
      </c>
      <c r="E413" s="54">
        <v>0</v>
      </c>
      <c r="F413" s="54">
        <v>0</v>
      </c>
      <c r="G413" s="56">
        <f t="shared" si="12"/>
        <v>7966.2301200000002</v>
      </c>
      <c r="H413" s="56">
        <f t="shared" si="13"/>
        <v>0.5999999999994543</v>
      </c>
      <c r="I413" s="57">
        <v>0</v>
      </c>
      <c r="J413" s="58"/>
      <c r="K413" s="59"/>
      <c r="L413" s="59"/>
      <c r="M413" s="59"/>
      <c r="N413" s="59"/>
      <c r="O413" s="59"/>
      <c r="P413" s="59"/>
      <c r="Q413" s="59"/>
      <c r="R413" s="59"/>
      <c r="S413" s="59"/>
      <c r="T413" s="59"/>
      <c r="U413" s="59"/>
      <c r="V413" s="59"/>
      <c r="W413" s="59"/>
      <c r="X413" s="59"/>
      <c r="Y413" s="59"/>
      <c r="Z413" s="59"/>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8"/>
      <c r="K414" s="59"/>
      <c r="L414" s="59"/>
      <c r="M414" s="59"/>
      <c r="N414" s="59"/>
      <c r="O414" s="59"/>
      <c r="P414" s="59"/>
      <c r="Q414" s="59"/>
      <c r="R414" s="59"/>
      <c r="S414" s="59"/>
      <c r="T414" s="59"/>
      <c r="U414" s="59"/>
      <c r="V414" s="59"/>
      <c r="W414" s="59"/>
      <c r="X414" s="59"/>
      <c r="Y414" s="59"/>
      <c r="Z414" s="59"/>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8"/>
      <c r="K415" s="59"/>
      <c r="L415" s="59"/>
      <c r="M415" s="59"/>
      <c r="N415" s="59"/>
      <c r="O415" s="59"/>
      <c r="P415" s="59"/>
      <c r="Q415" s="59"/>
      <c r="R415" s="59"/>
      <c r="S415" s="59"/>
      <c r="T415" s="59"/>
      <c r="U415" s="59"/>
      <c r="V415" s="59"/>
      <c r="W415" s="59"/>
      <c r="X415" s="59"/>
      <c r="Y415" s="59"/>
      <c r="Z415" s="59"/>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8"/>
      <c r="K416" s="59"/>
      <c r="L416" s="59"/>
      <c r="M416" s="59"/>
      <c r="N416" s="59"/>
      <c r="O416" s="59"/>
      <c r="P416" s="59"/>
      <c r="Q416" s="59"/>
      <c r="R416" s="59"/>
      <c r="S416" s="59"/>
      <c r="T416" s="59"/>
      <c r="U416" s="59"/>
      <c r="V416" s="59"/>
      <c r="W416" s="59"/>
      <c r="X416" s="59"/>
      <c r="Y416" s="59"/>
      <c r="Z416" s="59"/>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8"/>
      <c r="K417" s="59"/>
      <c r="L417" s="59"/>
      <c r="M417" s="59"/>
      <c r="N417" s="59"/>
      <c r="O417" s="59"/>
      <c r="P417" s="59"/>
      <c r="Q417" s="59"/>
      <c r="R417" s="59"/>
      <c r="S417" s="59"/>
      <c r="T417" s="59"/>
      <c r="U417" s="59"/>
      <c r="V417" s="59"/>
      <c r="W417" s="59"/>
      <c r="X417" s="59"/>
      <c r="Y417" s="59"/>
      <c r="Z417" s="59"/>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8"/>
      <c r="K418" s="59"/>
      <c r="L418" s="59"/>
      <c r="M418" s="59"/>
      <c r="N418" s="59"/>
      <c r="O418" s="59"/>
      <c r="P418" s="59"/>
      <c r="Q418" s="59"/>
      <c r="R418" s="59"/>
      <c r="S418" s="59"/>
      <c r="T418" s="59"/>
      <c r="U418" s="59"/>
      <c r="V418" s="59"/>
      <c r="W418" s="59"/>
      <c r="X418" s="59"/>
      <c r="Y418" s="59"/>
      <c r="Z418" s="59"/>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8"/>
      <c r="K419" s="59"/>
      <c r="L419" s="59"/>
      <c r="M419" s="59"/>
      <c r="N419" s="59"/>
      <c r="O419" s="59"/>
      <c r="P419" s="59"/>
      <c r="Q419" s="59"/>
      <c r="R419" s="59"/>
      <c r="S419" s="59"/>
      <c r="T419" s="59"/>
      <c r="U419" s="59"/>
      <c r="V419" s="59"/>
      <c r="W419" s="59"/>
      <c r="X419" s="59"/>
      <c r="Y419" s="59"/>
      <c r="Z419" s="59"/>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8"/>
      <c r="K420" s="59"/>
      <c r="L420" s="59"/>
      <c r="M420" s="59"/>
      <c r="N420" s="59"/>
      <c r="O420" s="59"/>
      <c r="P420" s="59"/>
      <c r="Q420" s="59"/>
      <c r="R420" s="59"/>
      <c r="S420" s="59"/>
      <c r="T420" s="59"/>
      <c r="U420" s="59"/>
      <c r="V420" s="59"/>
      <c r="W420" s="59"/>
      <c r="X420" s="59"/>
      <c r="Y420" s="59"/>
      <c r="Z420" s="59"/>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8"/>
      <c r="K421" s="59"/>
      <c r="L421" s="59"/>
      <c r="M421" s="59"/>
      <c r="N421" s="59"/>
      <c r="O421" s="59"/>
      <c r="P421" s="59"/>
      <c r="Q421" s="59"/>
      <c r="R421" s="59"/>
      <c r="S421" s="59"/>
      <c r="T421" s="59"/>
      <c r="U421" s="59"/>
      <c r="V421" s="59"/>
      <c r="W421" s="59"/>
      <c r="X421" s="59"/>
      <c r="Y421" s="59"/>
      <c r="Z421" s="59"/>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8"/>
      <c r="K422" s="59"/>
      <c r="L422" s="59"/>
      <c r="M422" s="59"/>
      <c r="N422" s="59"/>
      <c r="O422" s="59"/>
      <c r="P422" s="59"/>
      <c r="Q422" s="59"/>
      <c r="R422" s="59"/>
      <c r="S422" s="59"/>
      <c r="T422" s="59"/>
      <c r="U422" s="59"/>
      <c r="V422" s="59"/>
      <c r="W422" s="59"/>
      <c r="X422" s="59"/>
      <c r="Y422" s="59"/>
      <c r="Z422" s="59"/>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8"/>
      <c r="K423" s="59"/>
      <c r="L423" s="59"/>
      <c r="M423" s="59"/>
      <c r="N423" s="59"/>
      <c r="O423" s="59"/>
      <c r="P423" s="59"/>
      <c r="Q423" s="59"/>
      <c r="R423" s="59"/>
      <c r="S423" s="59"/>
      <c r="T423" s="59"/>
      <c r="U423" s="59"/>
      <c r="V423" s="59"/>
      <c r="W423" s="59"/>
      <c r="X423" s="59"/>
      <c r="Y423" s="59"/>
      <c r="Z423" s="59"/>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8"/>
      <c r="K424" s="59"/>
      <c r="L424" s="59"/>
      <c r="M424" s="59"/>
      <c r="N424" s="59"/>
      <c r="O424" s="59"/>
      <c r="P424" s="59"/>
      <c r="Q424" s="59"/>
      <c r="R424" s="59"/>
      <c r="S424" s="59"/>
      <c r="T424" s="59"/>
      <c r="U424" s="59"/>
      <c r="V424" s="59"/>
      <c r="W424" s="59"/>
      <c r="X424" s="59"/>
      <c r="Y424" s="59"/>
      <c r="Z424" s="59"/>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8"/>
      <c r="K425" s="59"/>
      <c r="L425" s="59"/>
      <c r="M425" s="59"/>
      <c r="N425" s="59"/>
      <c r="O425" s="59"/>
      <c r="P425" s="59"/>
      <c r="Q425" s="59"/>
      <c r="R425" s="59"/>
      <c r="S425" s="59"/>
      <c r="T425" s="59"/>
      <c r="U425" s="59"/>
      <c r="V425" s="59"/>
      <c r="W425" s="59"/>
      <c r="X425" s="59"/>
      <c r="Y425" s="59"/>
      <c r="Z425" s="59"/>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8"/>
      <c r="K426" s="59"/>
      <c r="L426" s="59"/>
      <c r="M426" s="59"/>
      <c r="N426" s="59"/>
      <c r="O426" s="59"/>
      <c r="P426" s="59"/>
      <c r="Q426" s="59"/>
      <c r="R426" s="59"/>
      <c r="S426" s="59"/>
      <c r="T426" s="59"/>
      <c r="U426" s="59"/>
      <c r="V426" s="59"/>
      <c r="W426" s="59"/>
      <c r="X426" s="59"/>
      <c r="Y426" s="59"/>
      <c r="Z426" s="59"/>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8"/>
      <c r="K427" s="59"/>
      <c r="L427" s="59"/>
      <c r="M427" s="59"/>
      <c r="N427" s="59"/>
      <c r="O427" s="59"/>
      <c r="P427" s="59"/>
      <c r="Q427" s="59"/>
      <c r="R427" s="59"/>
      <c r="S427" s="59"/>
      <c r="T427" s="59"/>
      <c r="U427" s="59"/>
      <c r="V427" s="59"/>
      <c r="W427" s="59"/>
      <c r="X427" s="59"/>
      <c r="Y427" s="59"/>
      <c r="Z427" s="59"/>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8"/>
      <c r="K428" s="59"/>
      <c r="L428" s="59"/>
      <c r="M428" s="59"/>
      <c r="N428" s="59"/>
      <c r="O428" s="59"/>
      <c r="P428" s="59"/>
      <c r="Q428" s="59"/>
      <c r="R428" s="59"/>
      <c r="S428" s="59"/>
      <c r="T428" s="59"/>
      <c r="U428" s="59"/>
      <c r="V428" s="59"/>
      <c r="W428" s="59"/>
      <c r="X428" s="59"/>
      <c r="Y428" s="59"/>
      <c r="Z428" s="59"/>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8"/>
      <c r="K429" s="59"/>
      <c r="L429" s="59"/>
      <c r="M429" s="59"/>
      <c r="N429" s="59"/>
      <c r="O429" s="59"/>
      <c r="P429" s="59"/>
      <c r="Q429" s="59"/>
      <c r="R429" s="59"/>
      <c r="S429" s="59"/>
      <c r="T429" s="59"/>
      <c r="U429" s="59"/>
      <c r="V429" s="59"/>
      <c r="W429" s="59"/>
      <c r="X429" s="59"/>
      <c r="Y429" s="59"/>
      <c r="Z429" s="59"/>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8"/>
      <c r="K430" s="59"/>
      <c r="L430" s="59"/>
      <c r="M430" s="59"/>
      <c r="N430" s="59"/>
      <c r="O430" s="59"/>
      <c r="P430" s="59"/>
      <c r="Q430" s="59"/>
      <c r="R430" s="59"/>
      <c r="S430" s="59"/>
      <c r="T430" s="59"/>
      <c r="U430" s="59"/>
      <c r="V430" s="59"/>
      <c r="W430" s="59"/>
      <c r="X430" s="59"/>
      <c r="Y430" s="59"/>
      <c r="Z430" s="59"/>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8"/>
      <c r="K431" s="59"/>
      <c r="L431" s="59"/>
      <c r="M431" s="59"/>
      <c r="N431" s="59"/>
      <c r="O431" s="59"/>
      <c r="P431" s="59"/>
      <c r="Q431" s="59"/>
      <c r="R431" s="59"/>
      <c r="S431" s="59"/>
      <c r="T431" s="59"/>
      <c r="U431" s="59"/>
      <c r="V431" s="59"/>
      <c r="W431" s="59"/>
      <c r="X431" s="59"/>
      <c r="Y431" s="59"/>
      <c r="Z431" s="59"/>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8"/>
      <c r="K432" s="59"/>
      <c r="L432" s="59"/>
      <c r="M432" s="59"/>
      <c r="N432" s="59"/>
      <c r="O432" s="59"/>
      <c r="P432" s="59"/>
      <c r="Q432" s="59"/>
      <c r="R432" s="59"/>
      <c r="S432" s="59"/>
      <c r="T432" s="59"/>
      <c r="U432" s="59"/>
      <c r="V432" s="59"/>
      <c r="W432" s="59"/>
      <c r="X432" s="59"/>
      <c r="Y432" s="59"/>
      <c r="Z432" s="59"/>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8"/>
      <c r="K433" s="59"/>
      <c r="L433" s="59"/>
      <c r="M433" s="59"/>
      <c r="N433" s="59"/>
      <c r="O433" s="59"/>
      <c r="P433" s="59"/>
      <c r="Q433" s="59"/>
      <c r="R433" s="59"/>
      <c r="S433" s="59"/>
      <c r="T433" s="59"/>
      <c r="U433" s="59"/>
      <c r="V433" s="59"/>
      <c r="W433" s="59"/>
      <c r="X433" s="59"/>
      <c r="Y433" s="59"/>
      <c r="Z433" s="59"/>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8"/>
      <c r="K434" s="59"/>
      <c r="L434" s="59"/>
      <c r="M434" s="59"/>
      <c r="N434" s="59"/>
      <c r="O434" s="59"/>
      <c r="P434" s="59"/>
      <c r="Q434" s="59"/>
      <c r="R434" s="59"/>
      <c r="S434" s="59"/>
      <c r="T434" s="59"/>
      <c r="U434" s="59"/>
      <c r="V434" s="59"/>
      <c r="W434" s="59"/>
      <c r="X434" s="59"/>
      <c r="Y434" s="59"/>
      <c r="Z434" s="59"/>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8"/>
      <c r="K435" s="59"/>
      <c r="L435" s="59"/>
      <c r="M435" s="59"/>
      <c r="N435" s="59"/>
      <c r="O435" s="59"/>
      <c r="P435" s="59"/>
      <c r="Q435" s="59"/>
      <c r="R435" s="59"/>
      <c r="S435" s="59"/>
      <c r="T435" s="59"/>
      <c r="U435" s="59"/>
      <c r="V435" s="59"/>
      <c r="W435" s="59"/>
      <c r="X435" s="59"/>
      <c r="Y435" s="59"/>
      <c r="Z435" s="59"/>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8"/>
      <c r="K436" s="59"/>
      <c r="L436" s="59"/>
      <c r="M436" s="59"/>
      <c r="N436" s="59"/>
      <c r="O436" s="59"/>
      <c r="P436" s="59"/>
      <c r="Q436" s="59"/>
      <c r="R436" s="59"/>
      <c r="S436" s="59"/>
      <c r="T436" s="59"/>
      <c r="U436" s="59"/>
      <c r="V436" s="59"/>
      <c r="W436" s="59"/>
      <c r="X436" s="59"/>
      <c r="Y436" s="59"/>
      <c r="Z436" s="59"/>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8"/>
      <c r="K437" s="59"/>
      <c r="L437" s="59"/>
      <c r="M437" s="59"/>
      <c r="N437" s="59"/>
      <c r="O437" s="59"/>
      <c r="P437" s="59"/>
      <c r="Q437" s="59"/>
      <c r="R437" s="59"/>
      <c r="S437" s="59"/>
      <c r="T437" s="59"/>
      <c r="U437" s="59"/>
      <c r="V437" s="59"/>
      <c r="W437" s="59"/>
      <c r="X437" s="59"/>
      <c r="Y437" s="59"/>
      <c r="Z437" s="59"/>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8"/>
      <c r="K438" s="59"/>
      <c r="L438" s="59"/>
      <c r="M438" s="59"/>
      <c r="N438" s="59"/>
      <c r="O438" s="59"/>
      <c r="P438" s="59"/>
      <c r="Q438" s="59"/>
      <c r="R438" s="59"/>
      <c r="S438" s="59"/>
      <c r="T438" s="59"/>
      <c r="U438" s="59"/>
      <c r="V438" s="59"/>
      <c r="W438" s="59"/>
      <c r="X438" s="59"/>
      <c r="Y438" s="59"/>
      <c r="Z438" s="59"/>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8"/>
      <c r="K439" s="59"/>
      <c r="L439" s="59"/>
      <c r="M439" s="59"/>
      <c r="N439" s="59"/>
      <c r="O439" s="59"/>
      <c r="P439" s="59"/>
      <c r="Q439" s="59"/>
      <c r="R439" s="59"/>
      <c r="S439" s="59"/>
      <c r="T439" s="59"/>
      <c r="U439" s="59"/>
      <c r="V439" s="59"/>
      <c r="W439" s="59"/>
      <c r="X439" s="59"/>
      <c r="Y439" s="59"/>
      <c r="Z439" s="59"/>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8"/>
      <c r="K440" s="59"/>
      <c r="L440" s="59"/>
      <c r="M440" s="59"/>
      <c r="N440" s="59"/>
      <c r="O440" s="59"/>
      <c r="P440" s="59"/>
      <c r="Q440" s="59"/>
      <c r="R440" s="59"/>
      <c r="S440" s="59"/>
      <c r="T440" s="59"/>
      <c r="U440" s="59"/>
      <c r="V440" s="59"/>
      <c r="W440" s="59"/>
      <c r="X440" s="59"/>
      <c r="Y440" s="59"/>
      <c r="Z440" s="59"/>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8"/>
      <c r="K441" s="59"/>
      <c r="L441" s="59"/>
      <c r="M441" s="59"/>
      <c r="N441" s="59"/>
      <c r="O441" s="59"/>
      <c r="P441" s="59"/>
      <c r="Q441" s="59"/>
      <c r="R441" s="59"/>
      <c r="S441" s="59"/>
      <c r="T441" s="59"/>
      <c r="U441" s="59"/>
      <c r="V441" s="59"/>
      <c r="W441" s="59"/>
      <c r="X441" s="59"/>
      <c r="Y441" s="59"/>
      <c r="Z441" s="59"/>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8"/>
      <c r="K442" s="59"/>
      <c r="L442" s="59"/>
      <c r="M442" s="59"/>
      <c r="N442" s="59"/>
      <c r="O442" s="59"/>
      <c r="P442" s="59"/>
      <c r="Q442" s="59"/>
      <c r="R442" s="59"/>
      <c r="S442" s="59"/>
      <c r="T442" s="59"/>
      <c r="U442" s="59"/>
      <c r="V442" s="59"/>
      <c r="W442" s="59"/>
      <c r="X442" s="59"/>
      <c r="Y442" s="59"/>
      <c r="Z442" s="59"/>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8"/>
      <c r="K443" s="59"/>
      <c r="L443" s="59"/>
      <c r="M443" s="59"/>
      <c r="N443" s="59"/>
      <c r="O443" s="59"/>
      <c r="P443" s="59"/>
      <c r="Q443" s="59"/>
      <c r="R443" s="59"/>
      <c r="S443" s="59"/>
      <c r="T443" s="59"/>
      <c r="U443" s="59"/>
      <c r="V443" s="59"/>
      <c r="W443" s="59"/>
      <c r="X443" s="59"/>
      <c r="Y443" s="59"/>
      <c r="Z443" s="59"/>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8"/>
      <c r="K444" s="59"/>
      <c r="L444" s="59"/>
      <c r="M444" s="59"/>
      <c r="N444" s="59"/>
      <c r="O444" s="59"/>
      <c r="P444" s="59"/>
      <c r="Q444" s="59"/>
      <c r="R444" s="59"/>
      <c r="S444" s="59"/>
      <c r="T444" s="59"/>
      <c r="U444" s="59"/>
      <c r="V444" s="59"/>
      <c r="W444" s="59"/>
      <c r="X444" s="59"/>
      <c r="Y444" s="59"/>
      <c r="Z444" s="59"/>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8"/>
      <c r="K445" s="59"/>
      <c r="L445" s="59"/>
      <c r="M445" s="59"/>
      <c r="N445" s="59"/>
      <c r="O445" s="59"/>
      <c r="P445" s="59"/>
      <c r="Q445" s="59"/>
      <c r="R445" s="59"/>
      <c r="S445" s="59"/>
      <c r="T445" s="59"/>
      <c r="U445" s="59"/>
      <c r="V445" s="59"/>
      <c r="W445" s="59"/>
      <c r="X445" s="59"/>
      <c r="Y445" s="59"/>
      <c r="Z445" s="59"/>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8"/>
      <c r="K446" s="59"/>
      <c r="L446" s="59"/>
      <c r="M446" s="59"/>
      <c r="N446" s="59"/>
      <c r="O446" s="59"/>
      <c r="P446" s="59"/>
      <c r="Q446" s="59"/>
      <c r="R446" s="59"/>
      <c r="S446" s="59"/>
      <c r="T446" s="59"/>
      <c r="U446" s="59"/>
      <c r="V446" s="59"/>
      <c r="W446" s="59"/>
      <c r="X446" s="59"/>
      <c r="Y446" s="59"/>
      <c r="Z446" s="59"/>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8"/>
      <c r="K447" s="59"/>
      <c r="L447" s="59"/>
      <c r="M447" s="59"/>
      <c r="N447" s="59"/>
      <c r="O447" s="59"/>
      <c r="P447" s="59"/>
      <c r="Q447" s="59"/>
      <c r="R447" s="59"/>
      <c r="S447" s="59"/>
      <c r="T447" s="59"/>
      <c r="U447" s="59"/>
      <c r="V447" s="59"/>
      <c r="W447" s="59"/>
      <c r="X447" s="59"/>
      <c r="Y447" s="59"/>
      <c r="Z447" s="59"/>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8"/>
      <c r="K448" s="59"/>
      <c r="L448" s="59"/>
      <c r="M448" s="59"/>
      <c r="N448" s="59"/>
      <c r="O448" s="59"/>
      <c r="P448" s="59"/>
      <c r="Q448" s="59"/>
      <c r="R448" s="59"/>
      <c r="S448" s="59"/>
      <c r="T448" s="59"/>
      <c r="U448" s="59"/>
      <c r="V448" s="59"/>
      <c r="W448" s="59"/>
      <c r="X448" s="59"/>
      <c r="Y448" s="59"/>
      <c r="Z448" s="59"/>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8"/>
      <c r="K449" s="59"/>
      <c r="L449" s="59"/>
      <c r="M449" s="59"/>
      <c r="N449" s="59"/>
      <c r="O449" s="59"/>
      <c r="P449" s="59"/>
      <c r="Q449" s="59"/>
      <c r="R449" s="59"/>
      <c r="S449" s="59"/>
      <c r="T449" s="59"/>
      <c r="U449" s="59"/>
      <c r="V449" s="59"/>
      <c r="W449" s="59"/>
      <c r="X449" s="59"/>
      <c r="Y449" s="59"/>
      <c r="Z449" s="59"/>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8"/>
      <c r="K450" s="59"/>
      <c r="L450" s="59"/>
      <c r="M450" s="59"/>
      <c r="N450" s="59"/>
      <c r="O450" s="59"/>
      <c r="P450" s="59"/>
      <c r="Q450" s="59"/>
      <c r="R450" s="59"/>
      <c r="S450" s="59"/>
      <c r="T450" s="59"/>
      <c r="U450" s="59"/>
      <c r="V450" s="59"/>
      <c r="W450" s="59"/>
      <c r="X450" s="59"/>
      <c r="Y450" s="59"/>
      <c r="Z450" s="59"/>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8"/>
      <c r="K451" s="59"/>
      <c r="L451" s="59"/>
      <c r="M451" s="59"/>
      <c r="N451" s="59"/>
      <c r="O451" s="59"/>
      <c r="P451" s="59"/>
      <c r="Q451" s="59"/>
      <c r="R451" s="59"/>
      <c r="S451" s="59"/>
      <c r="T451" s="59"/>
      <c r="U451" s="59"/>
      <c r="V451" s="59"/>
      <c r="W451" s="59"/>
      <c r="X451" s="59"/>
      <c r="Y451" s="59"/>
      <c r="Z451" s="59"/>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8"/>
      <c r="K452" s="59"/>
      <c r="L452" s="59"/>
      <c r="M452" s="59"/>
      <c r="N452" s="59"/>
      <c r="O452" s="59"/>
      <c r="P452" s="59"/>
      <c r="Q452" s="59"/>
      <c r="R452" s="59"/>
      <c r="S452" s="59"/>
      <c r="T452" s="59"/>
      <c r="U452" s="59"/>
      <c r="V452" s="59"/>
      <c r="W452" s="59"/>
      <c r="X452" s="59"/>
      <c r="Y452" s="59"/>
      <c r="Z452" s="59"/>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8"/>
      <c r="K453" s="59"/>
      <c r="L453" s="59"/>
      <c r="M453" s="59"/>
      <c r="N453" s="59"/>
      <c r="O453" s="59"/>
      <c r="P453" s="59"/>
      <c r="Q453" s="59"/>
      <c r="R453" s="59"/>
      <c r="S453" s="59"/>
      <c r="T453" s="59"/>
      <c r="U453" s="59"/>
      <c r="V453" s="59"/>
      <c r="W453" s="59"/>
      <c r="X453" s="59"/>
      <c r="Y453" s="59"/>
      <c r="Z453" s="59"/>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8"/>
      <c r="K454" s="59"/>
      <c r="L454" s="59"/>
      <c r="M454" s="59"/>
      <c r="N454" s="59"/>
      <c r="O454" s="59"/>
      <c r="P454" s="59"/>
      <c r="Q454" s="59"/>
      <c r="R454" s="59"/>
      <c r="S454" s="59"/>
      <c r="T454" s="59"/>
      <c r="U454" s="59"/>
      <c r="V454" s="59"/>
      <c r="W454" s="59"/>
      <c r="X454" s="59"/>
      <c r="Y454" s="59"/>
      <c r="Z454" s="59"/>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8"/>
      <c r="K455" s="59"/>
      <c r="L455" s="59"/>
      <c r="M455" s="59"/>
      <c r="N455" s="59"/>
      <c r="O455" s="59"/>
      <c r="P455" s="59"/>
      <c r="Q455" s="59"/>
      <c r="R455" s="59"/>
      <c r="S455" s="59"/>
      <c r="T455" s="59"/>
      <c r="U455" s="59"/>
      <c r="V455" s="59"/>
      <c r="W455" s="59"/>
      <c r="X455" s="59"/>
      <c r="Y455" s="59"/>
      <c r="Z455" s="59"/>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8"/>
      <c r="K456" s="59"/>
      <c r="L456" s="59"/>
      <c r="M456" s="59"/>
      <c r="N456" s="59"/>
      <c r="O456" s="59"/>
      <c r="P456" s="59"/>
      <c r="Q456" s="59"/>
      <c r="R456" s="59"/>
      <c r="S456" s="59"/>
      <c r="T456" s="59"/>
      <c r="U456" s="59"/>
      <c r="V456" s="59"/>
      <c r="W456" s="59"/>
      <c r="X456" s="59"/>
      <c r="Y456" s="59"/>
      <c r="Z456" s="59"/>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8"/>
      <c r="K457" s="59"/>
      <c r="L457" s="59"/>
      <c r="M457" s="59"/>
      <c r="N457" s="59"/>
      <c r="O457" s="59"/>
      <c r="P457" s="59"/>
      <c r="Q457" s="59"/>
      <c r="R457" s="59"/>
      <c r="S457" s="59"/>
      <c r="T457" s="59"/>
      <c r="U457" s="59"/>
      <c r="V457" s="59"/>
      <c r="W457" s="59"/>
      <c r="X457" s="59"/>
      <c r="Y457" s="59"/>
      <c r="Z457" s="59"/>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8"/>
      <c r="K458" s="59"/>
      <c r="L458" s="59"/>
      <c r="M458" s="59"/>
      <c r="N458" s="59"/>
      <c r="O458" s="59"/>
      <c r="P458" s="59"/>
      <c r="Q458" s="59"/>
      <c r="R458" s="59"/>
      <c r="S458" s="59"/>
      <c r="T458" s="59"/>
      <c r="U458" s="59"/>
      <c r="V458" s="59"/>
      <c r="W458" s="59"/>
      <c r="X458" s="59"/>
      <c r="Y458" s="59"/>
      <c r="Z458" s="59"/>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8"/>
      <c r="K459" s="59"/>
      <c r="L459" s="59"/>
      <c r="M459" s="59"/>
      <c r="N459" s="59"/>
      <c r="O459" s="59"/>
      <c r="P459" s="59"/>
      <c r="Q459" s="59"/>
      <c r="R459" s="59"/>
      <c r="S459" s="59"/>
      <c r="T459" s="59"/>
      <c r="U459" s="59"/>
      <c r="V459" s="59"/>
      <c r="W459" s="59"/>
      <c r="X459" s="59"/>
      <c r="Y459" s="59"/>
      <c r="Z459" s="59"/>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8"/>
      <c r="K460" s="59"/>
      <c r="L460" s="59"/>
      <c r="M460" s="59"/>
      <c r="N460" s="59"/>
      <c r="O460" s="59"/>
      <c r="P460" s="59"/>
      <c r="Q460" s="59"/>
      <c r="R460" s="59"/>
      <c r="S460" s="59"/>
      <c r="T460" s="59"/>
      <c r="U460" s="59"/>
      <c r="V460" s="59"/>
      <c r="W460" s="59"/>
      <c r="X460" s="59"/>
      <c r="Y460" s="59"/>
      <c r="Z460" s="59"/>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8"/>
      <c r="K461" s="59"/>
      <c r="L461" s="59"/>
      <c r="M461" s="59"/>
      <c r="N461" s="59"/>
      <c r="O461" s="59"/>
      <c r="P461" s="59"/>
      <c r="Q461" s="59"/>
      <c r="R461" s="59"/>
      <c r="S461" s="59"/>
      <c r="T461" s="59"/>
      <c r="U461" s="59"/>
      <c r="V461" s="59"/>
      <c r="W461" s="59"/>
      <c r="X461" s="59"/>
      <c r="Y461" s="59"/>
      <c r="Z461" s="59"/>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8"/>
      <c r="K462" s="59"/>
      <c r="L462" s="59"/>
      <c r="M462" s="59"/>
      <c r="N462" s="59"/>
      <c r="O462" s="59"/>
      <c r="P462" s="59"/>
      <c r="Q462" s="59"/>
      <c r="R462" s="59"/>
      <c r="S462" s="59"/>
      <c r="T462" s="59"/>
      <c r="U462" s="59"/>
      <c r="V462" s="59"/>
      <c r="W462" s="59"/>
      <c r="X462" s="59"/>
      <c r="Y462" s="59"/>
      <c r="Z462" s="59"/>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8"/>
      <c r="K463" s="59"/>
      <c r="L463" s="59"/>
      <c r="M463" s="59"/>
      <c r="N463" s="59"/>
      <c r="O463" s="59"/>
      <c r="P463" s="59"/>
      <c r="Q463" s="59"/>
      <c r="R463" s="59"/>
      <c r="S463" s="59"/>
      <c r="T463" s="59"/>
      <c r="U463" s="59"/>
      <c r="V463" s="59"/>
      <c r="W463" s="59"/>
      <c r="X463" s="59"/>
      <c r="Y463" s="59"/>
      <c r="Z463" s="59"/>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8"/>
      <c r="K464" s="59"/>
      <c r="L464" s="59"/>
      <c r="M464" s="59"/>
      <c r="N464" s="59"/>
      <c r="O464" s="59"/>
      <c r="P464" s="59"/>
      <c r="Q464" s="59"/>
      <c r="R464" s="59"/>
      <c r="S464" s="59"/>
      <c r="T464" s="59"/>
      <c r="U464" s="59"/>
      <c r="V464" s="59"/>
      <c r="W464" s="59"/>
      <c r="X464" s="59"/>
      <c r="Y464" s="59"/>
      <c r="Z464" s="59"/>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8"/>
      <c r="K465" s="59"/>
      <c r="L465" s="59"/>
      <c r="M465" s="59"/>
      <c r="N465" s="59"/>
      <c r="O465" s="59"/>
      <c r="P465" s="59"/>
      <c r="Q465" s="59"/>
      <c r="R465" s="59"/>
      <c r="S465" s="59"/>
      <c r="T465" s="59"/>
      <c r="U465" s="59"/>
      <c r="V465" s="59"/>
      <c r="W465" s="59"/>
      <c r="X465" s="59"/>
      <c r="Y465" s="59"/>
      <c r="Z465" s="59"/>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8"/>
      <c r="K466" s="59"/>
      <c r="L466" s="59"/>
      <c r="M466" s="59"/>
      <c r="N466" s="59"/>
      <c r="O466" s="59"/>
      <c r="P466" s="59"/>
      <c r="Q466" s="59"/>
      <c r="R466" s="59"/>
      <c r="S466" s="59"/>
      <c r="T466" s="59"/>
      <c r="U466" s="59"/>
      <c r="V466" s="59"/>
      <c r="W466" s="59"/>
      <c r="X466" s="59"/>
      <c r="Y466" s="59"/>
      <c r="Z466" s="59"/>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8"/>
      <c r="K467" s="59"/>
      <c r="L467" s="59"/>
      <c r="M467" s="59"/>
      <c r="N467" s="59"/>
      <c r="O467" s="59"/>
      <c r="P467" s="59"/>
      <c r="Q467" s="59"/>
      <c r="R467" s="59"/>
      <c r="S467" s="59"/>
      <c r="T467" s="59"/>
      <c r="U467" s="59"/>
      <c r="V467" s="59"/>
      <c r="W467" s="59"/>
      <c r="X467" s="59"/>
      <c r="Y467" s="59"/>
      <c r="Z467" s="59"/>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8"/>
      <c r="K468" s="59"/>
      <c r="L468" s="59"/>
      <c r="M468" s="59"/>
      <c r="N468" s="59"/>
      <c r="O468" s="59"/>
      <c r="P468" s="59"/>
      <c r="Q468" s="59"/>
      <c r="R468" s="59"/>
      <c r="S468" s="59"/>
      <c r="T468" s="59"/>
      <c r="U468" s="59"/>
      <c r="V468" s="59"/>
      <c r="W468" s="59"/>
      <c r="X468" s="59"/>
      <c r="Y468" s="59"/>
      <c r="Z468" s="59"/>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8"/>
      <c r="K469" s="59"/>
      <c r="L469" s="59"/>
      <c r="M469" s="59"/>
      <c r="N469" s="59"/>
      <c r="O469" s="59"/>
      <c r="P469" s="59"/>
      <c r="Q469" s="59"/>
      <c r="R469" s="59"/>
      <c r="S469" s="59"/>
      <c r="T469" s="59"/>
      <c r="U469" s="59"/>
      <c r="V469" s="59"/>
      <c r="W469" s="59"/>
      <c r="X469" s="59"/>
      <c r="Y469" s="59"/>
      <c r="Z469" s="59"/>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8"/>
      <c r="K470" s="59"/>
      <c r="L470" s="59"/>
      <c r="M470" s="59"/>
      <c r="N470" s="59"/>
      <c r="O470" s="59"/>
      <c r="P470" s="59"/>
      <c r="Q470" s="59"/>
      <c r="R470" s="59"/>
      <c r="S470" s="59"/>
      <c r="T470" s="59"/>
      <c r="U470" s="59"/>
      <c r="V470" s="59"/>
      <c r="W470" s="59"/>
      <c r="X470" s="59"/>
      <c r="Y470" s="59"/>
      <c r="Z470" s="59"/>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8"/>
      <c r="K471" s="59"/>
      <c r="L471" s="59"/>
      <c r="M471" s="59"/>
      <c r="N471" s="59"/>
      <c r="O471" s="59"/>
      <c r="P471" s="59"/>
      <c r="Q471" s="59"/>
      <c r="R471" s="59"/>
      <c r="S471" s="59"/>
      <c r="T471" s="59"/>
      <c r="U471" s="59"/>
      <c r="V471" s="59"/>
      <c r="W471" s="59"/>
      <c r="X471" s="59"/>
      <c r="Y471" s="59"/>
      <c r="Z471" s="59"/>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8"/>
      <c r="K472" s="59"/>
      <c r="L472" s="59"/>
      <c r="M472" s="59"/>
      <c r="N472" s="59"/>
      <c r="O472" s="59"/>
      <c r="P472" s="59"/>
      <c r="Q472" s="59"/>
      <c r="R472" s="59"/>
      <c r="S472" s="59"/>
      <c r="T472" s="59"/>
      <c r="U472" s="59"/>
      <c r="V472" s="59"/>
      <c r="W472" s="59"/>
      <c r="X472" s="59"/>
      <c r="Y472" s="59"/>
      <c r="Z472" s="59"/>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8"/>
      <c r="K473" s="59"/>
      <c r="L473" s="59"/>
      <c r="M473" s="59"/>
      <c r="N473" s="59"/>
      <c r="O473" s="59"/>
      <c r="P473" s="59"/>
      <c r="Q473" s="59"/>
      <c r="R473" s="59"/>
      <c r="S473" s="59"/>
      <c r="T473" s="59"/>
      <c r="U473" s="59"/>
      <c r="V473" s="59"/>
      <c r="W473" s="59"/>
      <c r="X473" s="59"/>
      <c r="Y473" s="59"/>
      <c r="Z473" s="59"/>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8"/>
      <c r="K474" s="59"/>
      <c r="L474" s="59"/>
      <c r="M474" s="59"/>
      <c r="N474" s="59"/>
      <c r="O474" s="59"/>
      <c r="P474" s="59"/>
      <c r="Q474" s="59"/>
      <c r="R474" s="59"/>
      <c r="S474" s="59"/>
      <c r="T474" s="59"/>
      <c r="U474" s="59"/>
      <c r="V474" s="59"/>
      <c r="W474" s="59"/>
      <c r="X474" s="59"/>
      <c r="Y474" s="59"/>
      <c r="Z474" s="59"/>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8"/>
      <c r="K475" s="59"/>
      <c r="L475" s="59"/>
      <c r="M475" s="59"/>
      <c r="N475" s="59"/>
      <c r="O475" s="59"/>
      <c r="P475" s="59"/>
      <c r="Q475" s="59"/>
      <c r="R475" s="59"/>
      <c r="S475" s="59"/>
      <c r="T475" s="59"/>
      <c r="U475" s="59"/>
      <c r="V475" s="59"/>
      <c r="W475" s="59"/>
      <c r="X475" s="59"/>
      <c r="Y475" s="59"/>
      <c r="Z475" s="59"/>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8"/>
      <c r="K476" s="59"/>
      <c r="L476" s="59"/>
      <c r="M476" s="59"/>
      <c r="N476" s="59"/>
      <c r="O476" s="59"/>
      <c r="P476" s="59"/>
      <c r="Q476" s="59"/>
      <c r="R476" s="59"/>
      <c r="S476" s="59"/>
      <c r="T476" s="59"/>
      <c r="U476" s="59"/>
      <c r="V476" s="59"/>
      <c r="W476" s="59"/>
      <c r="X476" s="59"/>
      <c r="Y476" s="59"/>
      <c r="Z476" s="59"/>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8"/>
      <c r="K477" s="59"/>
      <c r="L477" s="59"/>
      <c r="M477" s="59"/>
      <c r="N477" s="59"/>
      <c r="O477" s="59"/>
      <c r="P477" s="59"/>
      <c r="Q477" s="59"/>
      <c r="R477" s="59"/>
      <c r="S477" s="59"/>
      <c r="T477" s="59"/>
      <c r="U477" s="59"/>
      <c r="V477" s="59"/>
      <c r="W477" s="59"/>
      <c r="X477" s="59"/>
      <c r="Y477" s="59"/>
      <c r="Z477" s="59"/>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8"/>
      <c r="K478" s="59"/>
      <c r="L478" s="59"/>
      <c r="M478" s="59"/>
      <c r="N478" s="59"/>
      <c r="O478" s="59"/>
      <c r="P478" s="59"/>
      <c r="Q478" s="59"/>
      <c r="R478" s="59"/>
      <c r="S478" s="59"/>
      <c r="T478" s="59"/>
      <c r="U478" s="59"/>
      <c r="V478" s="59"/>
      <c r="W478" s="59"/>
      <c r="X478" s="59"/>
      <c r="Y478" s="59"/>
      <c r="Z478" s="59"/>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8"/>
      <c r="K479" s="59"/>
      <c r="L479" s="59"/>
      <c r="M479" s="59"/>
      <c r="N479" s="59"/>
      <c r="O479" s="59"/>
      <c r="P479" s="59"/>
      <c r="Q479" s="59"/>
      <c r="R479" s="59"/>
      <c r="S479" s="59"/>
      <c r="T479" s="59"/>
      <c r="U479" s="59"/>
      <c r="V479" s="59"/>
      <c r="W479" s="59"/>
      <c r="X479" s="59"/>
      <c r="Y479" s="59"/>
      <c r="Z479" s="59"/>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8"/>
      <c r="K480" s="59"/>
      <c r="L480" s="59"/>
      <c r="M480" s="59"/>
      <c r="N480" s="59"/>
      <c r="O480" s="59"/>
      <c r="P480" s="59"/>
      <c r="Q480" s="59"/>
      <c r="R480" s="59"/>
      <c r="S480" s="59"/>
      <c r="T480" s="59"/>
      <c r="U480" s="59"/>
      <c r="V480" s="59"/>
      <c r="W480" s="59"/>
      <c r="X480" s="59"/>
      <c r="Y480" s="59"/>
      <c r="Z480" s="59"/>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8"/>
      <c r="K481" s="59"/>
      <c r="L481" s="59"/>
      <c r="M481" s="59"/>
      <c r="N481" s="59"/>
      <c r="O481" s="59"/>
      <c r="P481" s="59"/>
      <c r="Q481" s="59"/>
      <c r="R481" s="59"/>
      <c r="S481" s="59"/>
      <c r="T481" s="59"/>
      <c r="U481" s="59"/>
      <c r="V481" s="59"/>
      <c r="W481" s="59"/>
      <c r="X481" s="59"/>
      <c r="Y481" s="59"/>
      <c r="Z481" s="59"/>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8"/>
      <c r="K482" s="59"/>
      <c r="L482" s="59"/>
      <c r="M482" s="59"/>
      <c r="N482" s="59"/>
      <c r="O482" s="59"/>
      <c r="P482" s="59"/>
      <c r="Q482" s="59"/>
      <c r="R482" s="59"/>
      <c r="S482" s="59"/>
      <c r="T482" s="59"/>
      <c r="U482" s="59"/>
      <c r="V482" s="59"/>
      <c r="W482" s="59"/>
      <c r="X482" s="59"/>
      <c r="Y482" s="59"/>
      <c r="Z482" s="59"/>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8"/>
      <c r="K483" s="59"/>
      <c r="L483" s="59"/>
      <c r="M483" s="59"/>
      <c r="N483" s="59"/>
      <c r="O483" s="59"/>
      <c r="P483" s="59"/>
      <c r="Q483" s="59"/>
      <c r="R483" s="59"/>
      <c r="S483" s="59"/>
      <c r="T483" s="59"/>
      <c r="U483" s="59"/>
      <c r="V483" s="59"/>
      <c r="W483" s="59"/>
      <c r="X483" s="59"/>
      <c r="Y483" s="59"/>
      <c r="Z483" s="59"/>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8"/>
      <c r="K484" s="59"/>
      <c r="L484" s="59"/>
      <c r="M484" s="59"/>
      <c r="N484" s="59"/>
      <c r="O484" s="59"/>
      <c r="P484" s="59"/>
      <c r="Q484" s="59"/>
      <c r="R484" s="59"/>
      <c r="S484" s="59"/>
      <c r="T484" s="59"/>
      <c r="U484" s="59"/>
      <c r="V484" s="59"/>
      <c r="W484" s="59"/>
      <c r="X484" s="59"/>
      <c r="Y484" s="59"/>
      <c r="Z484" s="59"/>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8"/>
      <c r="K485" s="59"/>
      <c r="L485" s="59"/>
      <c r="M485" s="59"/>
      <c r="N485" s="59"/>
      <c r="O485" s="59"/>
      <c r="P485" s="59"/>
      <c r="Q485" s="59"/>
      <c r="R485" s="59"/>
      <c r="S485" s="59"/>
      <c r="T485" s="59"/>
      <c r="U485" s="59"/>
      <c r="V485" s="59"/>
      <c r="W485" s="59"/>
      <c r="X485" s="59"/>
      <c r="Y485" s="59"/>
      <c r="Z485" s="59"/>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8"/>
      <c r="K486" s="59"/>
      <c r="L486" s="59"/>
      <c r="M486" s="59"/>
      <c r="N486" s="59"/>
      <c r="O486" s="59"/>
      <c r="P486" s="59"/>
      <c r="Q486" s="59"/>
      <c r="R486" s="59"/>
      <c r="S486" s="59"/>
      <c r="T486" s="59"/>
      <c r="U486" s="59"/>
      <c r="V486" s="59"/>
      <c r="W486" s="59"/>
      <c r="X486" s="59"/>
      <c r="Y486" s="59"/>
      <c r="Z486" s="59"/>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8"/>
      <c r="K487" s="59"/>
      <c r="L487" s="59"/>
      <c r="M487" s="59"/>
      <c r="N487" s="59"/>
      <c r="O487" s="59"/>
      <c r="P487" s="59"/>
      <c r="Q487" s="59"/>
      <c r="R487" s="59"/>
      <c r="S487" s="59"/>
      <c r="T487" s="59"/>
      <c r="U487" s="59"/>
      <c r="V487" s="59"/>
      <c r="W487" s="59"/>
      <c r="X487" s="59"/>
      <c r="Y487" s="59"/>
      <c r="Z487" s="59"/>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8"/>
      <c r="K488" s="59"/>
      <c r="L488" s="59"/>
      <c r="M488" s="59"/>
      <c r="N488" s="59"/>
      <c r="O488" s="59"/>
      <c r="P488" s="59"/>
      <c r="Q488" s="59"/>
      <c r="R488" s="59"/>
      <c r="S488" s="59"/>
      <c r="T488" s="59"/>
      <c r="U488" s="59"/>
      <c r="V488" s="59"/>
      <c r="W488" s="59"/>
      <c r="X488" s="59"/>
      <c r="Y488" s="59"/>
      <c r="Z488" s="59"/>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8"/>
      <c r="K489" s="59"/>
      <c r="L489" s="59"/>
      <c r="M489" s="59"/>
      <c r="N489" s="59"/>
      <c r="O489" s="59"/>
      <c r="P489" s="59"/>
      <c r="Q489" s="59"/>
      <c r="R489" s="59"/>
      <c r="S489" s="59"/>
      <c r="T489" s="59"/>
      <c r="U489" s="59"/>
      <c r="V489" s="59"/>
      <c r="W489" s="59"/>
      <c r="X489" s="59"/>
      <c r="Y489" s="59"/>
      <c r="Z489" s="59"/>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8"/>
      <c r="K490" s="59"/>
      <c r="L490" s="59"/>
      <c r="M490" s="59"/>
      <c r="N490" s="59"/>
      <c r="O490" s="59"/>
      <c r="P490" s="59"/>
      <c r="Q490" s="59"/>
      <c r="R490" s="59"/>
      <c r="S490" s="59"/>
      <c r="T490" s="59"/>
      <c r="U490" s="59"/>
      <c r="V490" s="59"/>
      <c r="W490" s="59"/>
      <c r="X490" s="59"/>
      <c r="Y490" s="59"/>
      <c r="Z490" s="59"/>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8"/>
      <c r="K491" s="59"/>
      <c r="L491" s="59"/>
      <c r="M491" s="59"/>
      <c r="N491" s="59"/>
      <c r="O491" s="59"/>
      <c r="P491" s="59"/>
      <c r="Q491" s="59"/>
      <c r="R491" s="59"/>
      <c r="S491" s="59"/>
      <c r="T491" s="59"/>
      <c r="U491" s="59"/>
      <c r="V491" s="59"/>
      <c r="W491" s="59"/>
      <c r="X491" s="59"/>
      <c r="Y491" s="59"/>
      <c r="Z491" s="59"/>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8"/>
      <c r="K492" s="59"/>
      <c r="L492" s="59"/>
      <c r="M492" s="59"/>
      <c r="N492" s="59"/>
      <c r="O492" s="59"/>
      <c r="P492" s="59"/>
      <c r="Q492" s="59"/>
      <c r="R492" s="59"/>
      <c r="S492" s="59"/>
      <c r="T492" s="59"/>
      <c r="U492" s="59"/>
      <c r="V492" s="59"/>
      <c r="W492" s="59"/>
      <c r="X492" s="59"/>
      <c r="Y492" s="59"/>
      <c r="Z492" s="59"/>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8"/>
      <c r="K493" s="59"/>
      <c r="L493" s="59"/>
      <c r="M493" s="59"/>
      <c r="N493" s="59"/>
      <c r="O493" s="59"/>
      <c r="P493" s="59"/>
      <c r="Q493" s="59"/>
      <c r="R493" s="59"/>
      <c r="S493" s="59"/>
      <c r="T493" s="59"/>
      <c r="U493" s="59"/>
      <c r="V493" s="59"/>
      <c r="W493" s="59"/>
      <c r="X493" s="59"/>
      <c r="Y493" s="59"/>
      <c r="Z493" s="59"/>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8"/>
      <c r="K494" s="59"/>
      <c r="L494" s="59"/>
      <c r="M494" s="59"/>
      <c r="N494" s="59"/>
      <c r="O494" s="59"/>
      <c r="P494" s="59"/>
      <c r="Q494" s="59"/>
      <c r="R494" s="59"/>
      <c r="S494" s="59"/>
      <c r="T494" s="59"/>
      <c r="U494" s="59"/>
      <c r="V494" s="59"/>
      <c r="W494" s="59"/>
      <c r="X494" s="59"/>
      <c r="Y494" s="59"/>
      <c r="Z494" s="59"/>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8"/>
      <c r="K495" s="59"/>
      <c r="L495" s="59"/>
      <c r="M495" s="59"/>
      <c r="N495" s="59"/>
      <c r="O495" s="59"/>
      <c r="P495" s="59"/>
      <c r="Q495" s="59"/>
      <c r="R495" s="59"/>
      <c r="S495" s="59"/>
      <c r="T495" s="59"/>
      <c r="U495" s="59"/>
      <c r="V495" s="59"/>
      <c r="W495" s="59"/>
      <c r="X495" s="59"/>
      <c r="Y495" s="59"/>
      <c r="Z495" s="59"/>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8"/>
      <c r="K496" s="59"/>
      <c r="L496" s="59"/>
      <c r="M496" s="59"/>
      <c r="N496" s="59"/>
      <c r="O496" s="59"/>
      <c r="P496" s="59"/>
      <c r="Q496" s="59"/>
      <c r="R496" s="59"/>
      <c r="S496" s="59"/>
      <c r="T496" s="59"/>
      <c r="U496" s="59"/>
      <c r="V496" s="59"/>
      <c r="W496" s="59"/>
      <c r="X496" s="59"/>
      <c r="Y496" s="59"/>
      <c r="Z496" s="59"/>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8"/>
      <c r="K497" s="59"/>
      <c r="L497" s="59"/>
      <c r="M497" s="59"/>
      <c r="N497" s="59"/>
      <c r="O497" s="59"/>
      <c r="P497" s="59"/>
      <c r="Q497" s="59"/>
      <c r="R497" s="59"/>
      <c r="S497" s="59"/>
      <c r="T497" s="59"/>
      <c r="U497" s="59"/>
      <c r="V497" s="59"/>
      <c r="W497" s="59"/>
      <c r="X497" s="59"/>
      <c r="Y497" s="59"/>
      <c r="Z497" s="59"/>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8"/>
      <c r="K498" s="59"/>
      <c r="L498" s="59"/>
      <c r="M498" s="59"/>
      <c r="N498" s="59"/>
      <c r="O498" s="59"/>
      <c r="P498" s="59"/>
      <c r="Q498" s="59"/>
      <c r="R498" s="59"/>
      <c r="S498" s="59"/>
      <c r="T498" s="59"/>
      <c r="U498" s="59"/>
      <c r="V498" s="59"/>
      <c r="W498" s="59"/>
      <c r="X498" s="59"/>
      <c r="Y498" s="59"/>
      <c r="Z498" s="59"/>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8"/>
      <c r="K499" s="59"/>
      <c r="L499" s="59"/>
      <c r="M499" s="59"/>
      <c r="N499" s="59"/>
      <c r="O499" s="59"/>
      <c r="P499" s="59"/>
      <c r="Q499" s="59"/>
      <c r="R499" s="59"/>
      <c r="S499" s="59"/>
      <c r="T499" s="59"/>
      <c r="U499" s="59"/>
      <c r="V499" s="59"/>
      <c r="W499" s="59"/>
      <c r="X499" s="59"/>
      <c r="Y499" s="59"/>
      <c r="Z499" s="59"/>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8"/>
      <c r="K500" s="59"/>
      <c r="L500" s="59"/>
      <c r="M500" s="59"/>
      <c r="N500" s="59"/>
      <c r="O500" s="59"/>
      <c r="P500" s="59"/>
      <c r="Q500" s="59"/>
      <c r="R500" s="59"/>
      <c r="S500" s="59"/>
      <c r="T500" s="59"/>
      <c r="U500" s="59"/>
      <c r="V500" s="59"/>
      <c r="W500" s="59"/>
      <c r="X500" s="59"/>
      <c r="Y500" s="59"/>
      <c r="Z500" s="59"/>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8"/>
      <c r="K501" s="59"/>
      <c r="L501" s="59"/>
      <c r="M501" s="59"/>
      <c r="N501" s="59"/>
      <c r="O501" s="59"/>
      <c r="P501" s="59"/>
      <c r="Q501" s="59"/>
      <c r="R501" s="59"/>
      <c r="S501" s="59"/>
      <c r="T501" s="59"/>
      <c r="U501" s="59"/>
      <c r="V501" s="59"/>
      <c r="W501" s="59"/>
      <c r="X501" s="59"/>
      <c r="Y501" s="59"/>
      <c r="Z501" s="59"/>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8"/>
      <c r="K502" s="59"/>
      <c r="L502" s="59"/>
      <c r="M502" s="59"/>
      <c r="N502" s="59"/>
      <c r="O502" s="59"/>
      <c r="P502" s="59"/>
      <c r="Q502" s="59"/>
      <c r="R502" s="59"/>
      <c r="S502" s="59"/>
      <c r="T502" s="59"/>
      <c r="U502" s="59"/>
      <c r="V502" s="59"/>
      <c r="W502" s="59"/>
      <c r="X502" s="59"/>
      <c r="Y502" s="59"/>
      <c r="Z502" s="59"/>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8"/>
      <c r="K503" s="59"/>
      <c r="L503" s="59"/>
      <c r="M503" s="59"/>
      <c r="N503" s="59"/>
      <c r="O503" s="59"/>
      <c r="P503" s="59"/>
      <c r="Q503" s="59"/>
      <c r="R503" s="59"/>
      <c r="S503" s="59"/>
      <c r="T503" s="59"/>
      <c r="U503" s="59"/>
      <c r="V503" s="59"/>
      <c r="W503" s="59"/>
      <c r="X503" s="59"/>
      <c r="Y503" s="59"/>
      <c r="Z503" s="59"/>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8"/>
      <c r="K504" s="59"/>
      <c r="L504" s="59"/>
      <c r="M504" s="59"/>
      <c r="N504" s="59"/>
      <c r="O504" s="59"/>
      <c r="P504" s="59"/>
      <c r="Q504" s="59"/>
      <c r="R504" s="59"/>
      <c r="S504" s="59"/>
      <c r="T504" s="59"/>
      <c r="U504" s="59"/>
      <c r="V504" s="59"/>
      <c r="W504" s="59"/>
      <c r="X504" s="59"/>
      <c r="Y504" s="59"/>
      <c r="Z504" s="59"/>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8"/>
      <c r="K505" s="59"/>
      <c r="L505" s="59"/>
      <c r="M505" s="59"/>
      <c r="N505" s="59"/>
      <c r="O505" s="59"/>
      <c r="P505" s="59"/>
      <c r="Q505" s="59"/>
      <c r="R505" s="59"/>
      <c r="S505" s="59"/>
      <c r="T505" s="59"/>
      <c r="U505" s="59"/>
      <c r="V505" s="59"/>
      <c r="W505" s="59"/>
      <c r="X505" s="59"/>
      <c r="Y505" s="59"/>
      <c r="Z505" s="59"/>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8"/>
      <c r="K506" s="59"/>
      <c r="L506" s="59"/>
      <c r="M506" s="59"/>
      <c r="N506" s="59"/>
      <c r="O506" s="59"/>
      <c r="P506" s="59"/>
      <c r="Q506" s="59"/>
      <c r="R506" s="59"/>
      <c r="S506" s="59"/>
      <c r="T506" s="59"/>
      <c r="U506" s="59"/>
      <c r="V506" s="59"/>
      <c r="W506" s="59"/>
      <c r="X506" s="59"/>
      <c r="Y506" s="59"/>
      <c r="Z506" s="59"/>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8"/>
      <c r="K507" s="59"/>
      <c r="L507" s="59"/>
      <c r="M507" s="59"/>
      <c r="N507" s="59"/>
      <c r="O507" s="59"/>
      <c r="P507" s="59"/>
      <c r="Q507" s="59"/>
      <c r="R507" s="59"/>
      <c r="S507" s="59"/>
      <c r="T507" s="59"/>
      <c r="U507" s="59"/>
      <c r="V507" s="59"/>
      <c r="W507" s="59"/>
      <c r="X507" s="59"/>
      <c r="Y507" s="59"/>
      <c r="Z507" s="59"/>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8"/>
      <c r="K508" s="59"/>
      <c r="L508" s="59"/>
      <c r="M508" s="59"/>
      <c r="N508" s="59"/>
      <c r="O508" s="59"/>
      <c r="P508" s="59"/>
      <c r="Q508" s="59"/>
      <c r="R508" s="59"/>
      <c r="S508" s="59"/>
      <c r="T508" s="59"/>
      <c r="U508" s="59"/>
      <c r="V508" s="59"/>
      <c r="W508" s="59"/>
      <c r="X508" s="59"/>
      <c r="Y508" s="59"/>
      <c r="Z508" s="59"/>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8"/>
      <c r="K509" s="59"/>
      <c r="L509" s="59"/>
      <c r="M509" s="59"/>
      <c r="N509" s="59"/>
      <c r="O509" s="59"/>
      <c r="P509" s="59"/>
      <c r="Q509" s="59"/>
      <c r="R509" s="59"/>
      <c r="S509" s="59"/>
      <c r="T509" s="59"/>
      <c r="U509" s="59"/>
      <c r="V509" s="59"/>
      <c r="W509" s="59"/>
      <c r="X509" s="59"/>
      <c r="Y509" s="59"/>
      <c r="Z509" s="59"/>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8"/>
      <c r="K510" s="59"/>
      <c r="L510" s="59"/>
      <c r="M510" s="59"/>
      <c r="N510" s="59"/>
      <c r="O510" s="59"/>
      <c r="P510" s="59"/>
      <c r="Q510" s="59"/>
      <c r="R510" s="59"/>
      <c r="S510" s="59"/>
      <c r="T510" s="59"/>
      <c r="U510" s="59"/>
      <c r="V510" s="59"/>
      <c r="W510" s="59"/>
      <c r="X510" s="59"/>
      <c r="Y510" s="59"/>
      <c r="Z510" s="59"/>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8"/>
      <c r="K511" s="59"/>
      <c r="L511" s="59"/>
      <c r="M511" s="59"/>
      <c r="N511" s="59"/>
      <c r="O511" s="59"/>
      <c r="P511" s="59"/>
      <c r="Q511" s="59"/>
      <c r="R511" s="59"/>
      <c r="S511" s="59"/>
      <c r="T511" s="59"/>
      <c r="U511" s="59"/>
      <c r="V511" s="59"/>
      <c r="W511" s="59"/>
      <c r="X511" s="59"/>
      <c r="Y511" s="59"/>
      <c r="Z511" s="59"/>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8"/>
      <c r="K512" s="59"/>
      <c r="L512" s="59"/>
      <c r="M512" s="59"/>
      <c r="N512" s="59"/>
      <c r="O512" s="59"/>
      <c r="P512" s="59"/>
      <c r="Q512" s="59"/>
      <c r="R512" s="59"/>
      <c r="S512" s="59"/>
      <c r="T512" s="59"/>
      <c r="U512" s="59"/>
      <c r="V512" s="59"/>
      <c r="W512" s="59"/>
      <c r="X512" s="59"/>
      <c r="Y512" s="59"/>
      <c r="Z512" s="59"/>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8"/>
      <c r="K513" s="59"/>
      <c r="L513" s="59"/>
      <c r="M513" s="59"/>
      <c r="N513" s="59"/>
      <c r="O513" s="59"/>
      <c r="P513" s="59"/>
      <c r="Q513" s="59"/>
      <c r="R513" s="59"/>
      <c r="S513" s="59"/>
      <c r="T513" s="59"/>
      <c r="U513" s="59"/>
      <c r="V513" s="59"/>
      <c r="W513" s="59"/>
      <c r="X513" s="59"/>
      <c r="Y513" s="59"/>
      <c r="Z513" s="59"/>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8"/>
      <c r="K514" s="59"/>
      <c r="L514" s="59"/>
      <c r="M514" s="59"/>
      <c r="N514" s="59"/>
      <c r="O514" s="59"/>
      <c r="P514" s="59"/>
      <c r="Q514" s="59"/>
      <c r="R514" s="59"/>
      <c r="S514" s="59"/>
      <c r="T514" s="59"/>
      <c r="U514" s="59"/>
      <c r="V514" s="59"/>
      <c r="W514" s="59"/>
      <c r="X514" s="59"/>
      <c r="Y514" s="59"/>
      <c r="Z514" s="59"/>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8"/>
      <c r="K515" s="59"/>
      <c r="L515" s="59"/>
      <c r="M515" s="59"/>
      <c r="N515" s="59"/>
      <c r="O515" s="59"/>
      <c r="P515" s="59"/>
      <c r="Q515" s="59"/>
      <c r="R515" s="59"/>
      <c r="S515" s="59"/>
      <c r="T515" s="59"/>
      <c r="U515" s="59"/>
      <c r="V515" s="59"/>
      <c r="W515" s="59"/>
      <c r="X515" s="59"/>
      <c r="Y515" s="59"/>
      <c r="Z515" s="59"/>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8"/>
      <c r="K516" s="59"/>
      <c r="L516" s="59"/>
      <c r="M516" s="59"/>
      <c r="N516" s="59"/>
      <c r="O516" s="59"/>
      <c r="P516" s="59"/>
      <c r="Q516" s="59"/>
      <c r="R516" s="59"/>
      <c r="S516" s="59"/>
      <c r="T516" s="59"/>
      <c r="U516" s="59"/>
      <c r="V516" s="59"/>
      <c r="W516" s="59"/>
      <c r="X516" s="59"/>
      <c r="Y516" s="59"/>
      <c r="Z516" s="59"/>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8"/>
      <c r="K517" s="59"/>
      <c r="L517" s="59"/>
      <c r="M517" s="59"/>
      <c r="N517" s="59"/>
      <c r="O517" s="59"/>
      <c r="P517" s="59"/>
      <c r="Q517" s="59"/>
      <c r="R517" s="59"/>
      <c r="S517" s="59"/>
      <c r="T517" s="59"/>
      <c r="U517" s="59"/>
      <c r="V517" s="59"/>
      <c r="W517" s="59"/>
      <c r="X517" s="59"/>
      <c r="Y517" s="59"/>
      <c r="Z517" s="59"/>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8"/>
      <c r="K518" s="59"/>
      <c r="L518" s="59"/>
      <c r="M518" s="59"/>
      <c r="N518" s="59"/>
      <c r="O518" s="59"/>
      <c r="P518" s="59"/>
      <c r="Q518" s="59"/>
      <c r="R518" s="59"/>
      <c r="S518" s="59"/>
      <c r="T518" s="59"/>
      <c r="U518" s="59"/>
      <c r="V518" s="59"/>
      <c r="W518" s="59"/>
      <c r="X518" s="59"/>
      <c r="Y518" s="59"/>
      <c r="Z518" s="59"/>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8"/>
      <c r="K519" s="59"/>
      <c r="L519" s="59"/>
      <c r="M519" s="59"/>
      <c r="N519" s="59"/>
      <c r="O519" s="59"/>
      <c r="P519" s="59"/>
      <c r="Q519" s="59"/>
      <c r="R519" s="59"/>
      <c r="S519" s="59"/>
      <c r="T519" s="59"/>
      <c r="U519" s="59"/>
      <c r="V519" s="59"/>
      <c r="W519" s="59"/>
      <c r="X519" s="59"/>
      <c r="Y519" s="59"/>
      <c r="Z519" s="59"/>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8"/>
      <c r="K520" s="59"/>
      <c r="L520" s="59"/>
      <c r="M520" s="59"/>
      <c r="N520" s="59"/>
      <c r="O520" s="59"/>
      <c r="P520" s="59"/>
      <c r="Q520" s="59"/>
      <c r="R520" s="59"/>
      <c r="S520" s="59"/>
      <c r="T520" s="59"/>
      <c r="U520" s="59"/>
      <c r="V520" s="59"/>
      <c r="W520" s="59"/>
      <c r="X520" s="59"/>
      <c r="Y520" s="59"/>
      <c r="Z520" s="59"/>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8"/>
      <c r="K521" s="59"/>
      <c r="L521" s="59"/>
      <c r="M521" s="59"/>
      <c r="N521" s="59"/>
      <c r="O521" s="59"/>
      <c r="P521" s="59"/>
      <c r="Q521" s="59"/>
      <c r="R521" s="59"/>
      <c r="S521" s="59"/>
      <c r="T521" s="59"/>
      <c r="U521" s="59"/>
      <c r="V521" s="59"/>
      <c r="W521" s="59"/>
      <c r="X521" s="59"/>
      <c r="Y521" s="59"/>
      <c r="Z521" s="59"/>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8"/>
      <c r="K522" s="59"/>
      <c r="L522" s="59"/>
      <c r="M522" s="59"/>
      <c r="N522" s="59"/>
      <c r="O522" s="59"/>
      <c r="P522" s="59"/>
      <c r="Q522" s="59"/>
      <c r="R522" s="59"/>
      <c r="S522" s="59"/>
      <c r="T522" s="59"/>
      <c r="U522" s="59"/>
      <c r="V522" s="59"/>
      <c r="W522" s="59"/>
      <c r="X522" s="59"/>
      <c r="Y522" s="59"/>
      <c r="Z522" s="59"/>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8"/>
      <c r="K523" s="59"/>
      <c r="L523" s="59"/>
      <c r="M523" s="59"/>
      <c r="N523" s="59"/>
      <c r="O523" s="59"/>
      <c r="P523" s="59"/>
      <c r="Q523" s="59"/>
      <c r="R523" s="59"/>
      <c r="S523" s="59"/>
      <c r="T523" s="59"/>
      <c r="U523" s="59"/>
      <c r="V523" s="59"/>
      <c r="W523" s="59"/>
      <c r="X523" s="59"/>
      <c r="Y523" s="59"/>
      <c r="Z523" s="59"/>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8"/>
      <c r="K524" s="59"/>
      <c r="L524" s="59"/>
      <c r="M524" s="59"/>
      <c r="N524" s="59"/>
      <c r="O524" s="59"/>
      <c r="P524" s="59"/>
      <c r="Q524" s="59"/>
      <c r="R524" s="59"/>
      <c r="S524" s="59"/>
      <c r="T524" s="59"/>
      <c r="U524" s="59"/>
      <c r="V524" s="59"/>
      <c r="W524" s="59"/>
      <c r="X524" s="59"/>
      <c r="Y524" s="59"/>
      <c r="Z524" s="59"/>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8"/>
      <c r="K525" s="59"/>
      <c r="L525" s="59"/>
      <c r="M525" s="59"/>
      <c r="N525" s="59"/>
      <c r="O525" s="59"/>
      <c r="P525" s="59"/>
      <c r="Q525" s="59"/>
      <c r="R525" s="59"/>
      <c r="S525" s="59"/>
      <c r="T525" s="59"/>
      <c r="U525" s="59"/>
      <c r="V525" s="59"/>
      <c r="W525" s="59"/>
      <c r="X525" s="59"/>
      <c r="Y525" s="59"/>
      <c r="Z525" s="59"/>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8"/>
      <c r="K526" s="59"/>
      <c r="L526" s="59"/>
      <c r="M526" s="59"/>
      <c r="N526" s="59"/>
      <c r="O526" s="59"/>
      <c r="P526" s="59"/>
      <c r="Q526" s="59"/>
      <c r="R526" s="59"/>
      <c r="S526" s="59"/>
      <c r="T526" s="59"/>
      <c r="U526" s="59"/>
      <c r="V526" s="59"/>
      <c r="W526" s="59"/>
      <c r="X526" s="59"/>
      <c r="Y526" s="59"/>
      <c r="Z526" s="59"/>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8"/>
      <c r="K527" s="59"/>
      <c r="L527" s="59"/>
      <c r="M527" s="59"/>
      <c r="N527" s="59"/>
      <c r="O527" s="59"/>
      <c r="P527" s="59"/>
      <c r="Q527" s="59"/>
      <c r="R527" s="59"/>
      <c r="S527" s="59"/>
      <c r="T527" s="59"/>
      <c r="U527" s="59"/>
      <c r="V527" s="59"/>
      <c r="W527" s="59"/>
      <c r="X527" s="59"/>
      <c r="Y527" s="59"/>
      <c r="Z527" s="59"/>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8"/>
      <c r="K528" s="59"/>
      <c r="L528" s="59"/>
      <c r="M528" s="59"/>
      <c r="N528" s="59"/>
      <c r="O528" s="59"/>
      <c r="P528" s="59"/>
      <c r="Q528" s="59"/>
      <c r="R528" s="59"/>
      <c r="S528" s="59"/>
      <c r="T528" s="59"/>
      <c r="U528" s="59"/>
      <c r="V528" s="59"/>
      <c r="W528" s="59"/>
      <c r="X528" s="59"/>
      <c r="Y528" s="59"/>
      <c r="Z528" s="59"/>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8"/>
      <c r="K529" s="59"/>
      <c r="L529" s="59"/>
      <c r="M529" s="59"/>
      <c r="N529" s="59"/>
      <c r="O529" s="59"/>
      <c r="P529" s="59"/>
      <c r="Q529" s="59"/>
      <c r="R529" s="59"/>
      <c r="S529" s="59"/>
      <c r="T529" s="59"/>
      <c r="U529" s="59"/>
      <c r="V529" s="59"/>
      <c r="W529" s="59"/>
      <c r="X529" s="59"/>
      <c r="Y529" s="59"/>
      <c r="Z529" s="59"/>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8"/>
      <c r="K530" s="59"/>
      <c r="L530" s="59"/>
      <c r="M530" s="59"/>
      <c r="N530" s="59"/>
      <c r="O530" s="59"/>
      <c r="P530" s="59"/>
      <c r="Q530" s="59"/>
      <c r="R530" s="59"/>
      <c r="S530" s="59"/>
      <c r="T530" s="59"/>
      <c r="U530" s="59"/>
      <c r="V530" s="59"/>
      <c r="W530" s="59"/>
      <c r="X530" s="59"/>
      <c r="Y530" s="59"/>
      <c r="Z530" s="59"/>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8"/>
      <c r="K531" s="59"/>
      <c r="L531" s="59"/>
      <c r="M531" s="59"/>
      <c r="N531" s="59"/>
      <c r="O531" s="59"/>
      <c r="P531" s="59"/>
      <c r="Q531" s="59"/>
      <c r="R531" s="59"/>
      <c r="S531" s="59"/>
      <c r="T531" s="59"/>
      <c r="U531" s="59"/>
      <c r="V531" s="59"/>
      <c r="W531" s="59"/>
      <c r="X531" s="59"/>
      <c r="Y531" s="59"/>
      <c r="Z531" s="59"/>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8"/>
      <c r="K532" s="59"/>
      <c r="L532" s="59"/>
      <c r="M532" s="59"/>
      <c r="N532" s="59"/>
      <c r="O532" s="59"/>
      <c r="P532" s="59"/>
      <c r="Q532" s="59"/>
      <c r="R532" s="59"/>
      <c r="S532" s="59"/>
      <c r="T532" s="59"/>
      <c r="U532" s="59"/>
      <c r="V532" s="59"/>
      <c r="W532" s="59"/>
      <c r="X532" s="59"/>
      <c r="Y532" s="59"/>
      <c r="Z532" s="59"/>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8"/>
      <c r="K533" s="59"/>
      <c r="L533" s="59"/>
      <c r="M533" s="59"/>
      <c r="N533" s="59"/>
      <c r="O533" s="59"/>
      <c r="P533" s="59"/>
      <c r="Q533" s="59"/>
      <c r="R533" s="59"/>
      <c r="S533" s="59"/>
      <c r="T533" s="59"/>
      <c r="U533" s="59"/>
      <c r="V533" s="59"/>
      <c r="W533" s="59"/>
      <c r="X533" s="59"/>
      <c r="Y533" s="59"/>
      <c r="Z533" s="59"/>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8"/>
      <c r="K534" s="59"/>
      <c r="L534" s="59"/>
      <c r="M534" s="59"/>
      <c r="N534" s="59"/>
      <c r="O534" s="59"/>
      <c r="P534" s="59"/>
      <c r="Q534" s="59"/>
      <c r="R534" s="59"/>
      <c r="S534" s="59"/>
      <c r="T534" s="59"/>
      <c r="U534" s="59"/>
      <c r="V534" s="59"/>
      <c r="W534" s="59"/>
      <c r="X534" s="59"/>
      <c r="Y534" s="59"/>
      <c r="Z534" s="59"/>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8"/>
      <c r="K535" s="59"/>
      <c r="L535" s="59"/>
      <c r="M535" s="59"/>
      <c r="N535" s="59"/>
      <c r="O535" s="59"/>
      <c r="P535" s="59"/>
      <c r="Q535" s="59"/>
      <c r="R535" s="59"/>
      <c r="S535" s="59"/>
      <c r="T535" s="59"/>
      <c r="U535" s="59"/>
      <c r="V535" s="59"/>
      <c r="W535" s="59"/>
      <c r="X535" s="59"/>
      <c r="Y535" s="59"/>
      <c r="Z535" s="59"/>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8"/>
      <c r="K536" s="59"/>
      <c r="L536" s="59"/>
      <c r="M536" s="59"/>
      <c r="N536" s="59"/>
      <c r="O536" s="59"/>
      <c r="P536" s="59"/>
      <c r="Q536" s="59"/>
      <c r="R536" s="59"/>
      <c r="S536" s="59"/>
      <c r="T536" s="59"/>
      <c r="U536" s="59"/>
      <c r="V536" s="59"/>
      <c r="W536" s="59"/>
      <c r="X536" s="59"/>
      <c r="Y536" s="59"/>
      <c r="Z536" s="59"/>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8"/>
      <c r="K537" s="59"/>
      <c r="L537" s="59"/>
      <c r="M537" s="59"/>
      <c r="N537" s="59"/>
      <c r="O537" s="59"/>
      <c r="P537" s="59"/>
      <c r="Q537" s="59"/>
      <c r="R537" s="59"/>
      <c r="S537" s="59"/>
      <c r="T537" s="59"/>
      <c r="U537" s="59"/>
      <c r="V537" s="59"/>
      <c r="W537" s="59"/>
      <c r="X537" s="59"/>
      <c r="Y537" s="59"/>
      <c r="Z537" s="59"/>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8"/>
      <c r="K538" s="59"/>
      <c r="L538" s="59"/>
      <c r="M538" s="59"/>
      <c r="N538" s="59"/>
      <c r="O538" s="59"/>
      <c r="P538" s="59"/>
      <c r="Q538" s="59"/>
      <c r="R538" s="59"/>
      <c r="S538" s="59"/>
      <c r="T538" s="59"/>
      <c r="U538" s="59"/>
      <c r="V538" s="59"/>
      <c r="W538" s="59"/>
      <c r="X538" s="59"/>
      <c r="Y538" s="59"/>
      <c r="Z538" s="59"/>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8"/>
      <c r="K539" s="59"/>
      <c r="L539" s="59"/>
      <c r="M539" s="59"/>
      <c r="N539" s="59"/>
      <c r="O539" s="59"/>
      <c r="P539" s="59"/>
      <c r="Q539" s="59"/>
      <c r="R539" s="59"/>
      <c r="S539" s="59"/>
      <c r="T539" s="59"/>
      <c r="U539" s="59"/>
      <c r="V539" s="59"/>
      <c r="W539" s="59"/>
      <c r="X539" s="59"/>
      <c r="Y539" s="59"/>
      <c r="Z539" s="59"/>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8"/>
      <c r="K540" s="59"/>
      <c r="L540" s="59"/>
      <c r="M540" s="59"/>
      <c r="N540" s="59"/>
      <c r="O540" s="59"/>
      <c r="P540" s="59"/>
      <c r="Q540" s="59"/>
      <c r="R540" s="59"/>
      <c r="S540" s="59"/>
      <c r="T540" s="59"/>
      <c r="U540" s="59"/>
      <c r="V540" s="59"/>
      <c r="W540" s="59"/>
      <c r="X540" s="59"/>
      <c r="Y540" s="59"/>
      <c r="Z540" s="59"/>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8"/>
      <c r="K541" s="59"/>
      <c r="L541" s="59"/>
      <c r="M541" s="59"/>
      <c r="N541" s="59"/>
      <c r="O541" s="59"/>
      <c r="P541" s="59"/>
      <c r="Q541" s="59"/>
      <c r="R541" s="59"/>
      <c r="S541" s="59"/>
      <c r="T541" s="59"/>
      <c r="U541" s="59"/>
      <c r="V541" s="59"/>
      <c r="W541" s="59"/>
      <c r="X541" s="59"/>
      <c r="Y541" s="59"/>
      <c r="Z541" s="59"/>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8"/>
      <c r="K542" s="59"/>
      <c r="L542" s="59"/>
      <c r="M542" s="59"/>
      <c r="N542" s="59"/>
      <c r="O542" s="59"/>
      <c r="P542" s="59"/>
      <c r="Q542" s="59"/>
      <c r="R542" s="59"/>
      <c r="S542" s="59"/>
      <c r="T542" s="59"/>
      <c r="U542" s="59"/>
      <c r="V542" s="59"/>
      <c r="W542" s="59"/>
      <c r="X542" s="59"/>
      <c r="Y542" s="59"/>
      <c r="Z542" s="59"/>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8"/>
      <c r="K543" s="59"/>
      <c r="L543" s="59"/>
      <c r="M543" s="59"/>
      <c r="N543" s="59"/>
      <c r="O543" s="59"/>
      <c r="P543" s="59"/>
      <c r="Q543" s="59"/>
      <c r="R543" s="59"/>
      <c r="S543" s="59"/>
      <c r="T543" s="59"/>
      <c r="U543" s="59"/>
      <c r="V543" s="59"/>
      <c r="W543" s="59"/>
      <c r="X543" s="59"/>
      <c r="Y543" s="59"/>
      <c r="Z543" s="59"/>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8"/>
      <c r="K544" s="59"/>
      <c r="L544" s="59"/>
      <c r="M544" s="59"/>
      <c r="N544" s="59"/>
      <c r="O544" s="59"/>
      <c r="P544" s="59"/>
      <c r="Q544" s="59"/>
      <c r="R544" s="59"/>
      <c r="S544" s="59"/>
      <c r="T544" s="59"/>
      <c r="U544" s="59"/>
      <c r="V544" s="59"/>
      <c r="W544" s="59"/>
      <c r="X544" s="59"/>
      <c r="Y544" s="59"/>
      <c r="Z544" s="59"/>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8"/>
      <c r="K545" s="59"/>
      <c r="L545" s="59"/>
      <c r="M545" s="59"/>
      <c r="N545" s="59"/>
      <c r="O545" s="59"/>
      <c r="P545" s="59"/>
      <c r="Q545" s="59"/>
      <c r="R545" s="59"/>
      <c r="S545" s="59"/>
      <c r="T545" s="59"/>
      <c r="U545" s="59"/>
      <c r="V545" s="59"/>
      <c r="W545" s="59"/>
      <c r="X545" s="59"/>
      <c r="Y545" s="59"/>
      <c r="Z545" s="59"/>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8"/>
      <c r="K546" s="59"/>
      <c r="L546" s="59"/>
      <c r="M546" s="59"/>
      <c r="N546" s="59"/>
      <c r="O546" s="59"/>
      <c r="P546" s="59"/>
      <c r="Q546" s="59"/>
      <c r="R546" s="59"/>
      <c r="S546" s="59"/>
      <c r="T546" s="59"/>
      <c r="U546" s="59"/>
      <c r="V546" s="59"/>
      <c r="W546" s="59"/>
      <c r="X546" s="59"/>
      <c r="Y546" s="59"/>
      <c r="Z546" s="59"/>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8"/>
      <c r="K547" s="59"/>
      <c r="L547" s="59"/>
      <c r="M547" s="59"/>
      <c r="N547" s="59"/>
      <c r="O547" s="59"/>
      <c r="P547" s="59"/>
      <c r="Q547" s="59"/>
      <c r="R547" s="59"/>
      <c r="S547" s="59"/>
      <c r="T547" s="59"/>
      <c r="U547" s="59"/>
      <c r="V547" s="59"/>
      <c r="W547" s="59"/>
      <c r="X547" s="59"/>
      <c r="Y547" s="59"/>
      <c r="Z547" s="59"/>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8"/>
      <c r="K548" s="59"/>
      <c r="L548" s="59"/>
      <c r="M548" s="59"/>
      <c r="N548" s="59"/>
      <c r="O548" s="59"/>
      <c r="P548" s="59"/>
      <c r="Q548" s="59"/>
      <c r="R548" s="59"/>
      <c r="S548" s="59"/>
      <c r="T548" s="59"/>
      <c r="U548" s="59"/>
      <c r="V548" s="59"/>
      <c r="W548" s="59"/>
      <c r="X548" s="59"/>
      <c r="Y548" s="59"/>
      <c r="Z548" s="59"/>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8"/>
      <c r="K549" s="59"/>
      <c r="L549" s="59"/>
      <c r="M549" s="59"/>
      <c r="N549" s="59"/>
      <c r="O549" s="59"/>
      <c r="P549" s="59"/>
      <c r="Q549" s="59"/>
      <c r="R549" s="59"/>
      <c r="S549" s="59"/>
      <c r="T549" s="59"/>
      <c r="U549" s="59"/>
      <c r="V549" s="59"/>
      <c r="W549" s="59"/>
      <c r="X549" s="59"/>
      <c r="Y549" s="59"/>
      <c r="Z549" s="59"/>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8"/>
      <c r="K550" s="59"/>
      <c r="L550" s="59"/>
      <c r="M550" s="59"/>
      <c r="N550" s="59"/>
      <c r="O550" s="59"/>
      <c r="P550" s="59"/>
      <c r="Q550" s="59"/>
      <c r="R550" s="59"/>
      <c r="S550" s="59"/>
      <c r="T550" s="59"/>
      <c r="U550" s="59"/>
      <c r="V550" s="59"/>
      <c r="W550" s="59"/>
      <c r="X550" s="59"/>
      <c r="Y550" s="59"/>
      <c r="Z550" s="59"/>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8"/>
      <c r="K551" s="59"/>
      <c r="L551" s="59"/>
      <c r="M551" s="59"/>
      <c r="N551" s="59"/>
      <c r="O551" s="59"/>
      <c r="P551" s="59"/>
      <c r="Q551" s="59"/>
      <c r="R551" s="59"/>
      <c r="S551" s="59"/>
      <c r="T551" s="59"/>
      <c r="U551" s="59"/>
      <c r="V551" s="59"/>
      <c r="W551" s="59"/>
      <c r="X551" s="59"/>
      <c r="Y551" s="59"/>
      <c r="Z551" s="59"/>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8"/>
      <c r="K552" s="59"/>
      <c r="L552" s="59"/>
      <c r="M552" s="59"/>
      <c r="N552" s="59"/>
      <c r="O552" s="59"/>
      <c r="P552" s="59"/>
      <c r="Q552" s="59"/>
      <c r="R552" s="59"/>
      <c r="S552" s="59"/>
      <c r="T552" s="59"/>
      <c r="U552" s="59"/>
      <c r="V552" s="59"/>
      <c r="W552" s="59"/>
      <c r="X552" s="59"/>
      <c r="Y552" s="59"/>
      <c r="Z552" s="59"/>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8"/>
      <c r="K553" s="59"/>
      <c r="L553" s="59"/>
      <c r="M553" s="59"/>
      <c r="N553" s="59"/>
      <c r="O553" s="59"/>
      <c r="P553" s="59"/>
      <c r="Q553" s="59"/>
      <c r="R553" s="59"/>
      <c r="S553" s="59"/>
      <c r="T553" s="59"/>
      <c r="U553" s="59"/>
      <c r="V553" s="59"/>
      <c r="W553" s="59"/>
      <c r="X553" s="59"/>
      <c r="Y553" s="59"/>
      <c r="Z553" s="59"/>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8"/>
      <c r="K554" s="59"/>
      <c r="L554" s="59"/>
      <c r="M554" s="59"/>
      <c r="N554" s="59"/>
      <c r="O554" s="59"/>
      <c r="P554" s="59"/>
      <c r="Q554" s="59"/>
      <c r="R554" s="59"/>
      <c r="S554" s="59"/>
      <c r="T554" s="59"/>
      <c r="U554" s="59"/>
      <c r="V554" s="59"/>
      <c r="W554" s="59"/>
      <c r="X554" s="59"/>
      <c r="Y554" s="59"/>
      <c r="Z554" s="59"/>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8"/>
      <c r="K555" s="59"/>
      <c r="L555" s="59"/>
      <c r="M555" s="59"/>
      <c r="N555" s="59"/>
      <c r="O555" s="59"/>
      <c r="P555" s="59"/>
      <c r="Q555" s="59"/>
      <c r="R555" s="59"/>
      <c r="S555" s="59"/>
      <c r="T555" s="59"/>
      <c r="U555" s="59"/>
      <c r="V555" s="59"/>
      <c r="W555" s="59"/>
      <c r="X555" s="59"/>
      <c r="Y555" s="59"/>
      <c r="Z555" s="59"/>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8"/>
      <c r="K556" s="59"/>
      <c r="L556" s="59"/>
      <c r="M556" s="59"/>
      <c r="N556" s="59"/>
      <c r="O556" s="59"/>
      <c r="P556" s="59"/>
      <c r="Q556" s="59"/>
      <c r="R556" s="59"/>
      <c r="S556" s="59"/>
      <c r="T556" s="59"/>
      <c r="U556" s="59"/>
      <c r="V556" s="59"/>
      <c r="W556" s="59"/>
      <c r="X556" s="59"/>
      <c r="Y556" s="59"/>
      <c r="Z556" s="59"/>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8"/>
      <c r="K557" s="59"/>
      <c r="L557" s="59"/>
      <c r="M557" s="59"/>
      <c r="N557" s="59"/>
      <c r="O557" s="59"/>
      <c r="P557" s="59"/>
      <c r="Q557" s="59"/>
      <c r="R557" s="59"/>
      <c r="S557" s="59"/>
      <c r="T557" s="59"/>
      <c r="U557" s="59"/>
      <c r="V557" s="59"/>
      <c r="W557" s="59"/>
      <c r="X557" s="59"/>
      <c r="Y557" s="59"/>
      <c r="Z557" s="59"/>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8"/>
      <c r="K558" s="59"/>
      <c r="L558" s="59"/>
      <c r="M558" s="59"/>
      <c r="N558" s="59"/>
      <c r="O558" s="59"/>
      <c r="P558" s="59"/>
      <c r="Q558" s="59"/>
      <c r="R558" s="59"/>
      <c r="S558" s="59"/>
      <c r="T558" s="59"/>
      <c r="U558" s="59"/>
      <c r="V558" s="59"/>
      <c r="W558" s="59"/>
      <c r="X558" s="59"/>
      <c r="Y558" s="59"/>
      <c r="Z558" s="59"/>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8"/>
      <c r="K559" s="59"/>
      <c r="L559" s="59"/>
      <c r="M559" s="59"/>
      <c r="N559" s="59"/>
      <c r="O559" s="59"/>
      <c r="P559" s="59"/>
      <c r="Q559" s="59"/>
      <c r="R559" s="59"/>
      <c r="S559" s="59"/>
      <c r="T559" s="59"/>
      <c r="U559" s="59"/>
      <c r="V559" s="59"/>
      <c r="W559" s="59"/>
      <c r="X559" s="59"/>
      <c r="Y559" s="59"/>
      <c r="Z559" s="59"/>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8"/>
      <c r="K560" s="59"/>
      <c r="L560" s="59"/>
      <c r="M560" s="59"/>
      <c r="N560" s="59"/>
      <c r="O560" s="59"/>
      <c r="P560" s="59"/>
      <c r="Q560" s="59"/>
      <c r="R560" s="59"/>
      <c r="S560" s="59"/>
      <c r="T560" s="59"/>
      <c r="U560" s="59"/>
      <c r="V560" s="59"/>
      <c r="W560" s="59"/>
      <c r="X560" s="59"/>
      <c r="Y560" s="59"/>
      <c r="Z560" s="59"/>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8"/>
      <c r="K561" s="59"/>
      <c r="L561" s="59"/>
      <c r="M561" s="59"/>
      <c r="N561" s="59"/>
      <c r="O561" s="59"/>
      <c r="P561" s="59"/>
      <c r="Q561" s="59"/>
      <c r="R561" s="59"/>
      <c r="S561" s="59"/>
      <c r="T561" s="59"/>
      <c r="U561" s="59"/>
      <c r="V561" s="59"/>
      <c r="W561" s="59"/>
      <c r="X561" s="59"/>
      <c r="Y561" s="59"/>
      <c r="Z561" s="59"/>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8"/>
      <c r="K562" s="59"/>
      <c r="L562" s="59"/>
      <c r="M562" s="59"/>
      <c r="N562" s="59"/>
      <c r="O562" s="59"/>
      <c r="P562" s="59"/>
      <c r="Q562" s="59"/>
      <c r="R562" s="59"/>
      <c r="S562" s="59"/>
      <c r="T562" s="59"/>
      <c r="U562" s="59"/>
      <c r="V562" s="59"/>
      <c r="W562" s="59"/>
      <c r="X562" s="59"/>
      <c r="Y562" s="59"/>
      <c r="Z562" s="59"/>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8"/>
      <c r="K563" s="59"/>
      <c r="L563" s="59"/>
      <c r="M563" s="59"/>
      <c r="N563" s="59"/>
      <c r="O563" s="59"/>
      <c r="P563" s="59"/>
      <c r="Q563" s="59"/>
      <c r="R563" s="59"/>
      <c r="S563" s="59"/>
      <c r="T563" s="59"/>
      <c r="U563" s="59"/>
      <c r="V563" s="59"/>
      <c r="W563" s="59"/>
      <c r="X563" s="59"/>
      <c r="Y563" s="59"/>
      <c r="Z563" s="59"/>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8"/>
      <c r="K564" s="59"/>
      <c r="L564" s="59"/>
      <c r="M564" s="59"/>
      <c r="N564" s="59"/>
      <c r="O564" s="59"/>
      <c r="P564" s="59"/>
      <c r="Q564" s="59"/>
      <c r="R564" s="59"/>
      <c r="S564" s="59"/>
      <c r="T564" s="59"/>
      <c r="U564" s="59"/>
      <c r="V564" s="59"/>
      <c r="W564" s="59"/>
      <c r="X564" s="59"/>
      <c r="Y564" s="59"/>
      <c r="Z564" s="59"/>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8"/>
      <c r="K565" s="59"/>
      <c r="L565" s="59"/>
      <c r="M565" s="59"/>
      <c r="N565" s="59"/>
      <c r="O565" s="59"/>
      <c r="P565" s="59"/>
      <c r="Q565" s="59"/>
      <c r="R565" s="59"/>
      <c r="S565" s="59"/>
      <c r="T565" s="59"/>
      <c r="U565" s="59"/>
      <c r="V565" s="59"/>
      <c r="W565" s="59"/>
      <c r="X565" s="59"/>
      <c r="Y565" s="59"/>
      <c r="Z565" s="59"/>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8"/>
      <c r="K566" s="59"/>
      <c r="L566" s="59"/>
      <c r="M566" s="59"/>
      <c r="N566" s="59"/>
      <c r="O566" s="59"/>
      <c r="P566" s="59"/>
      <c r="Q566" s="59"/>
      <c r="R566" s="59"/>
      <c r="S566" s="59"/>
      <c r="T566" s="59"/>
      <c r="U566" s="59"/>
      <c r="V566" s="59"/>
      <c r="W566" s="59"/>
      <c r="X566" s="59"/>
      <c r="Y566" s="59"/>
      <c r="Z566" s="59"/>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8"/>
      <c r="K567" s="59"/>
      <c r="L567" s="59"/>
      <c r="M567" s="59"/>
      <c r="N567" s="59"/>
      <c r="O567" s="59"/>
      <c r="P567" s="59"/>
      <c r="Q567" s="59"/>
      <c r="R567" s="59"/>
      <c r="S567" s="59"/>
      <c r="T567" s="59"/>
      <c r="U567" s="59"/>
      <c r="V567" s="59"/>
      <c r="W567" s="59"/>
      <c r="X567" s="59"/>
      <c r="Y567" s="59"/>
      <c r="Z567" s="59"/>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8"/>
      <c r="K568" s="59"/>
      <c r="L568" s="59"/>
      <c r="M568" s="59"/>
      <c r="N568" s="59"/>
      <c r="O568" s="59"/>
      <c r="P568" s="59"/>
      <c r="Q568" s="59"/>
      <c r="R568" s="59"/>
      <c r="S568" s="59"/>
      <c r="T568" s="59"/>
      <c r="U568" s="59"/>
      <c r="V568" s="59"/>
      <c r="W568" s="59"/>
      <c r="X568" s="59"/>
      <c r="Y568" s="59"/>
      <c r="Z568" s="59"/>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8"/>
      <c r="K569" s="59"/>
      <c r="L569" s="59"/>
      <c r="M569" s="59"/>
      <c r="N569" s="59"/>
      <c r="O569" s="59"/>
      <c r="P569" s="59"/>
      <c r="Q569" s="59"/>
      <c r="R569" s="59"/>
      <c r="S569" s="59"/>
      <c r="T569" s="59"/>
      <c r="U569" s="59"/>
      <c r="V569" s="59"/>
      <c r="W569" s="59"/>
      <c r="X569" s="59"/>
      <c r="Y569" s="59"/>
      <c r="Z569" s="59"/>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8"/>
      <c r="K570" s="59"/>
      <c r="L570" s="59"/>
      <c r="M570" s="59"/>
      <c r="N570" s="59"/>
      <c r="O570" s="59"/>
      <c r="P570" s="59"/>
      <c r="Q570" s="59"/>
      <c r="R570" s="59"/>
      <c r="S570" s="59"/>
      <c r="T570" s="59"/>
      <c r="U570" s="59"/>
      <c r="V570" s="59"/>
      <c r="W570" s="59"/>
      <c r="X570" s="59"/>
      <c r="Y570" s="59"/>
      <c r="Z570" s="59"/>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8"/>
      <c r="K571" s="59"/>
      <c r="L571" s="59"/>
      <c r="M571" s="59"/>
      <c r="N571" s="59"/>
      <c r="O571" s="59"/>
      <c r="P571" s="59"/>
      <c r="Q571" s="59"/>
      <c r="R571" s="59"/>
      <c r="S571" s="59"/>
      <c r="T571" s="59"/>
      <c r="U571" s="59"/>
      <c r="V571" s="59"/>
      <c r="W571" s="59"/>
      <c r="X571" s="59"/>
      <c r="Y571" s="59"/>
      <c r="Z571" s="59"/>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8"/>
      <c r="K572" s="59"/>
      <c r="L572" s="59"/>
      <c r="M572" s="59"/>
      <c r="N572" s="59"/>
      <c r="O572" s="59"/>
      <c r="P572" s="59"/>
      <c r="Q572" s="59"/>
      <c r="R572" s="59"/>
      <c r="S572" s="59"/>
      <c r="T572" s="59"/>
      <c r="U572" s="59"/>
      <c r="V572" s="59"/>
      <c r="W572" s="59"/>
      <c r="X572" s="59"/>
      <c r="Y572" s="59"/>
      <c r="Z572" s="59"/>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8"/>
      <c r="K573" s="59"/>
      <c r="L573" s="59"/>
      <c r="M573" s="59"/>
      <c r="N573" s="59"/>
      <c r="O573" s="59"/>
      <c r="P573" s="59"/>
      <c r="Q573" s="59"/>
      <c r="R573" s="59"/>
      <c r="S573" s="59"/>
      <c r="T573" s="59"/>
      <c r="U573" s="59"/>
      <c r="V573" s="59"/>
      <c r="W573" s="59"/>
      <c r="X573" s="59"/>
      <c r="Y573" s="59"/>
      <c r="Z573" s="59"/>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8"/>
      <c r="K574" s="59"/>
      <c r="L574" s="59"/>
      <c r="M574" s="59"/>
      <c r="N574" s="59"/>
      <c r="O574" s="59"/>
      <c r="P574" s="59"/>
      <c r="Q574" s="59"/>
      <c r="R574" s="59"/>
      <c r="S574" s="59"/>
      <c r="T574" s="59"/>
      <c r="U574" s="59"/>
      <c r="V574" s="59"/>
      <c r="W574" s="59"/>
      <c r="X574" s="59"/>
      <c r="Y574" s="59"/>
      <c r="Z574" s="59"/>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8"/>
      <c r="K575" s="59"/>
      <c r="L575" s="59"/>
      <c r="M575" s="59"/>
      <c r="N575" s="59"/>
      <c r="O575" s="59"/>
      <c r="P575" s="59"/>
      <c r="Q575" s="59"/>
      <c r="R575" s="59"/>
      <c r="S575" s="59"/>
      <c r="T575" s="59"/>
      <c r="U575" s="59"/>
      <c r="V575" s="59"/>
      <c r="W575" s="59"/>
      <c r="X575" s="59"/>
      <c r="Y575" s="59"/>
      <c r="Z575" s="59"/>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8"/>
      <c r="K576" s="59"/>
      <c r="L576" s="59"/>
      <c r="M576" s="59"/>
      <c r="N576" s="59"/>
      <c r="O576" s="59"/>
      <c r="P576" s="59"/>
      <c r="Q576" s="59"/>
      <c r="R576" s="59"/>
      <c r="S576" s="59"/>
      <c r="T576" s="59"/>
      <c r="U576" s="59"/>
      <c r="V576" s="59"/>
      <c r="W576" s="59"/>
      <c r="X576" s="59"/>
      <c r="Y576" s="59"/>
      <c r="Z576" s="59"/>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8"/>
      <c r="K577" s="59"/>
      <c r="L577" s="59"/>
      <c r="M577" s="59"/>
      <c r="N577" s="59"/>
      <c r="O577" s="59"/>
      <c r="P577" s="59"/>
      <c r="Q577" s="59"/>
      <c r="R577" s="59"/>
      <c r="S577" s="59"/>
      <c r="T577" s="59"/>
      <c r="U577" s="59"/>
      <c r="V577" s="59"/>
      <c r="W577" s="59"/>
      <c r="X577" s="59"/>
      <c r="Y577" s="59"/>
      <c r="Z577" s="59"/>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8"/>
      <c r="K578" s="59"/>
      <c r="L578" s="59"/>
      <c r="M578" s="59"/>
      <c r="N578" s="59"/>
      <c r="O578" s="59"/>
      <c r="P578" s="59"/>
      <c r="Q578" s="59"/>
      <c r="R578" s="59"/>
      <c r="S578" s="59"/>
      <c r="T578" s="59"/>
      <c r="U578" s="59"/>
      <c r="V578" s="59"/>
      <c r="W578" s="59"/>
      <c r="X578" s="59"/>
      <c r="Y578" s="59"/>
      <c r="Z578" s="59"/>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8"/>
      <c r="K579" s="59"/>
      <c r="L579" s="59"/>
      <c r="M579" s="59"/>
      <c r="N579" s="59"/>
      <c r="O579" s="59"/>
      <c r="P579" s="59"/>
      <c r="Q579" s="59"/>
      <c r="R579" s="59"/>
      <c r="S579" s="59"/>
      <c r="T579" s="59"/>
      <c r="U579" s="59"/>
      <c r="V579" s="59"/>
      <c r="W579" s="59"/>
      <c r="X579" s="59"/>
      <c r="Y579" s="59"/>
      <c r="Z579" s="59"/>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8"/>
      <c r="K580" s="59"/>
      <c r="L580" s="59"/>
      <c r="M580" s="59"/>
      <c r="N580" s="59"/>
      <c r="O580" s="59"/>
      <c r="P580" s="59"/>
      <c r="Q580" s="59"/>
      <c r="R580" s="59"/>
      <c r="S580" s="59"/>
      <c r="T580" s="59"/>
      <c r="U580" s="59"/>
      <c r="V580" s="59"/>
      <c r="W580" s="59"/>
      <c r="X580" s="59"/>
      <c r="Y580" s="59"/>
      <c r="Z580" s="59"/>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8"/>
      <c r="K581" s="59"/>
      <c r="L581" s="59"/>
      <c r="M581" s="59"/>
      <c r="N581" s="59"/>
      <c r="O581" s="59"/>
      <c r="P581" s="59"/>
      <c r="Q581" s="59"/>
      <c r="R581" s="59"/>
      <c r="S581" s="59"/>
      <c r="T581" s="59"/>
      <c r="U581" s="59"/>
      <c r="V581" s="59"/>
      <c r="W581" s="59"/>
      <c r="X581" s="59"/>
      <c r="Y581" s="59"/>
      <c r="Z581" s="59"/>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8"/>
      <c r="K582" s="59"/>
      <c r="L582" s="59"/>
      <c r="M582" s="59"/>
      <c r="N582" s="59"/>
      <c r="O582" s="59"/>
      <c r="P582" s="59"/>
      <c r="Q582" s="59"/>
      <c r="R582" s="59"/>
      <c r="S582" s="59"/>
      <c r="T582" s="59"/>
      <c r="U582" s="59"/>
      <c r="V582" s="59"/>
      <c r="W582" s="59"/>
      <c r="X582" s="59"/>
      <c r="Y582" s="59"/>
      <c r="Z582" s="59"/>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8"/>
      <c r="K583" s="59"/>
      <c r="L583" s="59"/>
      <c r="M583" s="59"/>
      <c r="N583" s="59"/>
      <c r="O583" s="59"/>
      <c r="P583" s="59"/>
      <c r="Q583" s="59"/>
      <c r="R583" s="59"/>
      <c r="S583" s="59"/>
      <c r="T583" s="59"/>
      <c r="U583" s="59"/>
      <c r="V583" s="59"/>
      <c r="W583" s="59"/>
      <c r="X583" s="59"/>
      <c r="Y583" s="59"/>
      <c r="Z583" s="59"/>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8"/>
      <c r="K584" s="59"/>
      <c r="L584" s="59"/>
      <c r="M584" s="59"/>
      <c r="N584" s="59"/>
      <c r="O584" s="59"/>
      <c r="P584" s="59"/>
      <c r="Q584" s="59"/>
      <c r="R584" s="59"/>
      <c r="S584" s="59"/>
      <c r="T584" s="59"/>
      <c r="U584" s="59"/>
      <c r="V584" s="59"/>
      <c r="W584" s="59"/>
      <c r="X584" s="59"/>
      <c r="Y584" s="59"/>
      <c r="Z584" s="59"/>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8"/>
      <c r="K585" s="59"/>
      <c r="L585" s="59"/>
      <c r="M585" s="59"/>
      <c r="N585" s="59"/>
      <c r="O585" s="59"/>
      <c r="P585" s="59"/>
      <c r="Q585" s="59"/>
      <c r="R585" s="59"/>
      <c r="S585" s="59"/>
      <c r="T585" s="59"/>
      <c r="U585" s="59"/>
      <c r="V585" s="59"/>
      <c r="W585" s="59"/>
      <c r="X585" s="59"/>
      <c r="Y585" s="59"/>
      <c r="Z585" s="59"/>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8"/>
      <c r="K586" s="59"/>
      <c r="L586" s="59"/>
      <c r="M586" s="59"/>
      <c r="N586" s="59"/>
      <c r="O586" s="59"/>
      <c r="P586" s="59"/>
      <c r="Q586" s="59"/>
      <c r="R586" s="59"/>
      <c r="S586" s="59"/>
      <c r="T586" s="59"/>
      <c r="U586" s="59"/>
      <c r="V586" s="59"/>
      <c r="W586" s="59"/>
      <c r="X586" s="59"/>
      <c r="Y586" s="59"/>
      <c r="Z586" s="59"/>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8"/>
      <c r="K587" s="59"/>
      <c r="L587" s="59"/>
      <c r="M587" s="59"/>
      <c r="N587" s="59"/>
      <c r="O587" s="59"/>
      <c r="P587" s="59"/>
      <c r="Q587" s="59"/>
      <c r="R587" s="59"/>
      <c r="S587" s="59"/>
      <c r="T587" s="59"/>
      <c r="U587" s="59"/>
      <c r="V587" s="59"/>
      <c r="W587" s="59"/>
      <c r="X587" s="59"/>
      <c r="Y587" s="59"/>
      <c r="Z587" s="59"/>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8"/>
      <c r="K588" s="59"/>
      <c r="L588" s="59"/>
      <c r="M588" s="59"/>
      <c r="N588" s="59"/>
      <c r="O588" s="59"/>
      <c r="P588" s="59"/>
      <c r="Q588" s="59"/>
      <c r="R588" s="59"/>
      <c r="S588" s="59"/>
      <c r="T588" s="59"/>
      <c r="U588" s="59"/>
      <c r="V588" s="59"/>
      <c r="W588" s="59"/>
      <c r="X588" s="59"/>
      <c r="Y588" s="59"/>
      <c r="Z588" s="59"/>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8"/>
      <c r="K589" s="59"/>
      <c r="L589" s="59"/>
      <c r="M589" s="59"/>
      <c r="N589" s="59"/>
      <c r="O589" s="59"/>
      <c r="P589" s="59"/>
      <c r="Q589" s="59"/>
      <c r="R589" s="59"/>
      <c r="S589" s="59"/>
      <c r="T589" s="59"/>
      <c r="U589" s="59"/>
      <c r="V589" s="59"/>
      <c r="W589" s="59"/>
      <c r="X589" s="59"/>
      <c r="Y589" s="59"/>
      <c r="Z589" s="59"/>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8"/>
      <c r="K590" s="59"/>
      <c r="L590" s="59"/>
      <c r="M590" s="59"/>
      <c r="N590" s="59"/>
      <c r="O590" s="59"/>
      <c r="P590" s="59"/>
      <c r="Q590" s="59"/>
      <c r="R590" s="59"/>
      <c r="S590" s="59"/>
      <c r="T590" s="59"/>
      <c r="U590" s="59"/>
      <c r="V590" s="59"/>
      <c r="W590" s="59"/>
      <c r="X590" s="59"/>
      <c r="Y590" s="59"/>
      <c r="Z590" s="59"/>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8"/>
      <c r="K591" s="59"/>
      <c r="L591" s="59"/>
      <c r="M591" s="59"/>
      <c r="N591" s="59"/>
      <c r="O591" s="59"/>
      <c r="P591" s="59"/>
      <c r="Q591" s="59"/>
      <c r="R591" s="59"/>
      <c r="S591" s="59"/>
      <c r="T591" s="59"/>
      <c r="U591" s="59"/>
      <c r="V591" s="59"/>
      <c r="W591" s="59"/>
      <c r="X591" s="59"/>
      <c r="Y591" s="59"/>
      <c r="Z591" s="59"/>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8"/>
      <c r="K592" s="59"/>
      <c r="L592" s="59"/>
      <c r="M592" s="59"/>
      <c r="N592" s="59"/>
      <c r="O592" s="59"/>
      <c r="P592" s="59"/>
      <c r="Q592" s="59"/>
      <c r="R592" s="59"/>
      <c r="S592" s="59"/>
      <c r="T592" s="59"/>
      <c r="U592" s="59"/>
      <c r="V592" s="59"/>
      <c r="W592" s="59"/>
      <c r="X592" s="59"/>
      <c r="Y592" s="59"/>
      <c r="Z592" s="59"/>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8"/>
      <c r="K593" s="59"/>
      <c r="L593" s="59"/>
      <c r="M593" s="59"/>
      <c r="N593" s="59"/>
      <c r="O593" s="59"/>
      <c r="P593" s="59"/>
      <c r="Q593" s="59"/>
      <c r="R593" s="59"/>
      <c r="S593" s="59"/>
      <c r="T593" s="59"/>
      <c r="U593" s="59"/>
      <c r="V593" s="59"/>
      <c r="W593" s="59"/>
      <c r="X593" s="59"/>
      <c r="Y593" s="59"/>
      <c r="Z593" s="59"/>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8"/>
      <c r="K594" s="59"/>
      <c r="L594" s="59"/>
      <c r="M594" s="59"/>
      <c r="N594" s="59"/>
      <c r="O594" s="59"/>
      <c r="P594" s="59"/>
      <c r="Q594" s="59"/>
      <c r="R594" s="59"/>
      <c r="S594" s="59"/>
      <c r="T594" s="59"/>
      <c r="U594" s="59"/>
      <c r="V594" s="59"/>
      <c r="W594" s="59"/>
      <c r="X594" s="59"/>
      <c r="Y594" s="59"/>
      <c r="Z594" s="59"/>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8"/>
      <c r="K595" s="59"/>
      <c r="L595" s="59"/>
      <c r="M595" s="59"/>
      <c r="N595" s="59"/>
      <c r="O595" s="59"/>
      <c r="P595" s="59"/>
      <c r="Q595" s="59"/>
      <c r="R595" s="59"/>
      <c r="S595" s="59"/>
      <c r="T595" s="59"/>
      <c r="U595" s="59"/>
      <c r="V595" s="59"/>
      <c r="W595" s="59"/>
      <c r="X595" s="59"/>
      <c r="Y595" s="59"/>
      <c r="Z595" s="59"/>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8"/>
      <c r="K596" s="59"/>
      <c r="L596" s="59"/>
      <c r="M596" s="59"/>
      <c r="N596" s="59"/>
      <c r="O596" s="59"/>
      <c r="P596" s="59"/>
      <c r="Q596" s="59"/>
      <c r="R596" s="59"/>
      <c r="S596" s="59"/>
      <c r="T596" s="59"/>
      <c r="U596" s="59"/>
      <c r="V596" s="59"/>
      <c r="W596" s="59"/>
      <c r="X596" s="59"/>
      <c r="Y596" s="59"/>
      <c r="Z596" s="59"/>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8"/>
      <c r="K597" s="59"/>
      <c r="L597" s="59"/>
      <c r="M597" s="59"/>
      <c r="N597" s="59"/>
      <c r="O597" s="59"/>
      <c r="P597" s="59"/>
      <c r="Q597" s="59"/>
      <c r="R597" s="59"/>
      <c r="S597" s="59"/>
      <c r="T597" s="59"/>
      <c r="U597" s="59"/>
      <c r="V597" s="59"/>
      <c r="W597" s="59"/>
      <c r="X597" s="59"/>
      <c r="Y597" s="59"/>
      <c r="Z597" s="59"/>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8"/>
      <c r="K598" s="59"/>
      <c r="L598" s="59"/>
      <c r="M598" s="59"/>
      <c r="N598" s="59"/>
      <c r="O598" s="59"/>
      <c r="P598" s="59"/>
      <c r="Q598" s="59"/>
      <c r="R598" s="59"/>
      <c r="S598" s="59"/>
      <c r="T598" s="59"/>
      <c r="U598" s="59"/>
      <c r="V598" s="59"/>
      <c r="W598" s="59"/>
      <c r="X598" s="59"/>
      <c r="Y598" s="59"/>
      <c r="Z598" s="59"/>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8"/>
      <c r="K599" s="59"/>
      <c r="L599" s="59"/>
      <c r="M599" s="59"/>
      <c r="N599" s="59"/>
      <c r="O599" s="59"/>
      <c r="P599" s="59"/>
      <c r="Q599" s="59"/>
      <c r="R599" s="59"/>
      <c r="S599" s="59"/>
      <c r="T599" s="59"/>
      <c r="U599" s="59"/>
      <c r="V599" s="59"/>
      <c r="W599" s="59"/>
      <c r="X599" s="59"/>
      <c r="Y599" s="59"/>
      <c r="Z599" s="59"/>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8"/>
      <c r="K600" s="59"/>
      <c r="L600" s="59"/>
      <c r="M600" s="59"/>
      <c r="N600" s="59"/>
      <c r="O600" s="59"/>
      <c r="P600" s="59"/>
      <c r="Q600" s="59"/>
      <c r="R600" s="59"/>
      <c r="S600" s="59"/>
      <c r="T600" s="59"/>
      <c r="U600" s="59"/>
      <c r="V600" s="59"/>
      <c r="W600" s="59"/>
      <c r="X600" s="59"/>
      <c r="Y600" s="59"/>
      <c r="Z600" s="59"/>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8"/>
      <c r="K601" s="59"/>
      <c r="L601" s="59"/>
      <c r="M601" s="59"/>
      <c r="N601" s="59"/>
      <c r="O601" s="59"/>
      <c r="P601" s="59"/>
      <c r="Q601" s="59"/>
      <c r="R601" s="59"/>
      <c r="S601" s="59"/>
      <c r="T601" s="59"/>
      <c r="U601" s="59"/>
      <c r="V601" s="59"/>
      <c r="W601" s="59"/>
      <c r="X601" s="59"/>
      <c r="Y601" s="59"/>
      <c r="Z601" s="59"/>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8"/>
      <c r="K602" s="59"/>
      <c r="L602" s="59"/>
      <c r="M602" s="59"/>
      <c r="N602" s="59"/>
      <c r="O602" s="59"/>
      <c r="P602" s="59"/>
      <c r="Q602" s="59"/>
      <c r="R602" s="59"/>
      <c r="S602" s="59"/>
      <c r="T602" s="59"/>
      <c r="U602" s="59"/>
      <c r="V602" s="59"/>
      <c r="W602" s="59"/>
      <c r="X602" s="59"/>
      <c r="Y602" s="59"/>
      <c r="Z602" s="59"/>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8"/>
      <c r="K603" s="59"/>
      <c r="L603" s="59"/>
      <c r="M603" s="59"/>
      <c r="N603" s="59"/>
      <c r="O603" s="59"/>
      <c r="P603" s="59"/>
      <c r="Q603" s="59"/>
      <c r="R603" s="59"/>
      <c r="S603" s="59"/>
      <c r="T603" s="59"/>
      <c r="U603" s="59"/>
      <c r="V603" s="59"/>
      <c r="W603" s="59"/>
      <c r="X603" s="59"/>
      <c r="Y603" s="59"/>
      <c r="Z603" s="59"/>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8"/>
      <c r="K604" s="59"/>
      <c r="L604" s="59"/>
      <c r="M604" s="59"/>
      <c r="N604" s="59"/>
      <c r="O604" s="59"/>
      <c r="P604" s="59"/>
      <c r="Q604" s="59"/>
      <c r="R604" s="59"/>
      <c r="S604" s="59"/>
      <c r="T604" s="59"/>
      <c r="U604" s="59"/>
      <c r="V604" s="59"/>
      <c r="W604" s="59"/>
      <c r="X604" s="59"/>
      <c r="Y604" s="59"/>
      <c r="Z604" s="59"/>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8"/>
      <c r="K605" s="59"/>
      <c r="L605" s="59"/>
      <c r="M605" s="59"/>
      <c r="N605" s="59"/>
      <c r="O605" s="59"/>
      <c r="P605" s="59"/>
      <c r="Q605" s="59"/>
      <c r="R605" s="59"/>
      <c r="S605" s="59"/>
      <c r="T605" s="59"/>
      <c r="U605" s="59"/>
      <c r="V605" s="59"/>
      <c r="W605" s="59"/>
      <c r="X605" s="59"/>
      <c r="Y605" s="59"/>
      <c r="Z605" s="59"/>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8"/>
      <c r="K606" s="59"/>
      <c r="L606" s="59"/>
      <c r="M606" s="59"/>
      <c r="N606" s="59"/>
      <c r="O606" s="59"/>
      <c r="P606" s="59"/>
      <c r="Q606" s="59"/>
      <c r="R606" s="59"/>
      <c r="S606" s="59"/>
      <c r="T606" s="59"/>
      <c r="U606" s="59"/>
      <c r="V606" s="59"/>
      <c r="W606" s="59"/>
      <c r="X606" s="59"/>
      <c r="Y606" s="59"/>
      <c r="Z606" s="59"/>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8"/>
      <c r="K607" s="59"/>
      <c r="L607" s="59"/>
      <c r="M607" s="59"/>
      <c r="N607" s="59"/>
      <c r="O607" s="59"/>
      <c r="P607" s="59"/>
      <c r="Q607" s="59"/>
      <c r="R607" s="59"/>
      <c r="S607" s="59"/>
      <c r="T607" s="59"/>
      <c r="U607" s="59"/>
      <c r="V607" s="59"/>
      <c r="W607" s="59"/>
      <c r="X607" s="59"/>
      <c r="Y607" s="59"/>
      <c r="Z607" s="59"/>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8"/>
      <c r="K608" s="59"/>
      <c r="L608" s="59"/>
      <c r="M608" s="59"/>
      <c r="N608" s="59"/>
      <c r="O608" s="59"/>
      <c r="P608" s="59"/>
      <c r="Q608" s="59"/>
      <c r="R608" s="59"/>
      <c r="S608" s="59"/>
      <c r="T608" s="59"/>
      <c r="U608" s="59"/>
      <c r="V608" s="59"/>
      <c r="W608" s="59"/>
      <c r="X608" s="59"/>
      <c r="Y608" s="59"/>
      <c r="Z608" s="59"/>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8"/>
      <c r="K609" s="59"/>
      <c r="L609" s="59"/>
      <c r="M609" s="59"/>
      <c r="N609" s="59"/>
      <c r="O609" s="59"/>
      <c r="P609" s="59"/>
      <c r="Q609" s="59"/>
      <c r="R609" s="59"/>
      <c r="S609" s="59"/>
      <c r="T609" s="59"/>
      <c r="U609" s="59"/>
      <c r="V609" s="59"/>
      <c r="W609" s="59"/>
      <c r="X609" s="59"/>
      <c r="Y609" s="59"/>
      <c r="Z609" s="59"/>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8"/>
      <c r="K610" s="59"/>
      <c r="L610" s="59"/>
      <c r="M610" s="59"/>
      <c r="N610" s="59"/>
      <c r="O610" s="59"/>
      <c r="P610" s="59"/>
      <c r="Q610" s="59"/>
      <c r="R610" s="59"/>
      <c r="S610" s="59"/>
      <c r="T610" s="59"/>
      <c r="U610" s="59"/>
      <c r="V610" s="59"/>
      <c r="W610" s="59"/>
      <c r="X610" s="59"/>
      <c r="Y610" s="59"/>
      <c r="Z610" s="59"/>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8"/>
      <c r="K611" s="59"/>
      <c r="L611" s="59"/>
      <c r="M611" s="59"/>
      <c r="N611" s="59"/>
      <c r="O611" s="59"/>
      <c r="P611" s="59"/>
      <c r="Q611" s="59"/>
      <c r="R611" s="59"/>
      <c r="S611" s="59"/>
      <c r="T611" s="59"/>
      <c r="U611" s="59"/>
      <c r="V611" s="59"/>
      <c r="W611" s="59"/>
      <c r="X611" s="59"/>
      <c r="Y611" s="59"/>
      <c r="Z611" s="59"/>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8"/>
      <c r="K612" s="59"/>
      <c r="L612" s="59"/>
      <c r="M612" s="59"/>
      <c r="N612" s="59"/>
      <c r="O612" s="59"/>
      <c r="P612" s="59"/>
      <c r="Q612" s="59"/>
      <c r="R612" s="59"/>
      <c r="S612" s="59"/>
      <c r="T612" s="59"/>
      <c r="U612" s="59"/>
      <c r="V612" s="59"/>
      <c r="W612" s="59"/>
      <c r="X612" s="59"/>
      <c r="Y612" s="59"/>
      <c r="Z612" s="59"/>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8"/>
      <c r="K613" s="59"/>
      <c r="L613" s="59"/>
      <c r="M613" s="59"/>
      <c r="N613" s="59"/>
      <c r="O613" s="59"/>
      <c r="P613" s="59"/>
      <c r="Q613" s="59"/>
      <c r="R613" s="59"/>
      <c r="S613" s="59"/>
      <c r="T613" s="59"/>
      <c r="U613" s="59"/>
      <c r="V613" s="59"/>
      <c r="W613" s="59"/>
      <c r="X613" s="59"/>
      <c r="Y613" s="59"/>
      <c r="Z613" s="59"/>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8"/>
      <c r="K614" s="59"/>
      <c r="L614" s="59"/>
      <c r="M614" s="59"/>
      <c r="N614" s="59"/>
      <c r="O614" s="59"/>
      <c r="P614" s="59"/>
      <c r="Q614" s="59"/>
      <c r="R614" s="59"/>
      <c r="S614" s="59"/>
      <c r="T614" s="59"/>
      <c r="U614" s="59"/>
      <c r="V614" s="59"/>
      <c r="W614" s="59"/>
      <c r="X614" s="59"/>
      <c r="Y614" s="59"/>
      <c r="Z614" s="59"/>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8"/>
      <c r="K615" s="59"/>
      <c r="L615" s="59"/>
      <c r="M615" s="59"/>
      <c r="N615" s="59"/>
      <c r="O615" s="59"/>
      <c r="P615" s="59"/>
      <c r="Q615" s="59"/>
      <c r="R615" s="59"/>
      <c r="S615" s="59"/>
      <c r="T615" s="59"/>
      <c r="U615" s="59"/>
      <c r="V615" s="59"/>
      <c r="W615" s="59"/>
      <c r="X615" s="59"/>
      <c r="Y615" s="59"/>
      <c r="Z615" s="59"/>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8"/>
      <c r="K616" s="59"/>
      <c r="L616" s="59"/>
      <c r="M616" s="59"/>
      <c r="N616" s="59"/>
      <c r="O616" s="59"/>
      <c r="P616" s="59"/>
      <c r="Q616" s="59"/>
      <c r="R616" s="59"/>
      <c r="S616" s="59"/>
      <c r="T616" s="59"/>
      <c r="U616" s="59"/>
      <c r="V616" s="59"/>
      <c r="W616" s="59"/>
      <c r="X616" s="59"/>
      <c r="Y616" s="59"/>
      <c r="Z616" s="59"/>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8"/>
      <c r="K617" s="59"/>
      <c r="L617" s="59"/>
      <c r="M617" s="59"/>
      <c r="N617" s="59"/>
      <c r="O617" s="59"/>
      <c r="P617" s="59"/>
      <c r="Q617" s="59"/>
      <c r="R617" s="59"/>
      <c r="S617" s="59"/>
      <c r="T617" s="59"/>
      <c r="U617" s="59"/>
      <c r="V617" s="59"/>
      <c r="W617" s="59"/>
      <c r="X617" s="59"/>
      <c r="Y617" s="59"/>
      <c r="Z617" s="59"/>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8"/>
      <c r="K618" s="59"/>
      <c r="L618" s="59"/>
      <c r="M618" s="59"/>
      <c r="N618" s="59"/>
      <c r="O618" s="59"/>
      <c r="P618" s="59"/>
      <c r="Q618" s="59"/>
      <c r="R618" s="59"/>
      <c r="S618" s="59"/>
      <c r="T618" s="59"/>
      <c r="U618" s="59"/>
      <c r="V618" s="59"/>
      <c r="W618" s="59"/>
      <c r="X618" s="59"/>
      <c r="Y618" s="59"/>
      <c r="Z618" s="59"/>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8"/>
      <c r="K619" s="59"/>
      <c r="L619" s="59"/>
      <c r="M619" s="59"/>
      <c r="N619" s="59"/>
      <c r="O619" s="59"/>
      <c r="P619" s="59"/>
      <c r="Q619" s="59"/>
      <c r="R619" s="59"/>
      <c r="S619" s="59"/>
      <c r="T619" s="59"/>
      <c r="U619" s="59"/>
      <c r="V619" s="59"/>
      <c r="W619" s="59"/>
      <c r="X619" s="59"/>
      <c r="Y619" s="59"/>
      <c r="Z619" s="59"/>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8"/>
      <c r="K620" s="59"/>
      <c r="L620" s="59"/>
      <c r="M620" s="59"/>
      <c r="N620" s="59"/>
      <c r="O620" s="59"/>
      <c r="P620" s="59"/>
      <c r="Q620" s="59"/>
      <c r="R620" s="59"/>
      <c r="S620" s="59"/>
      <c r="T620" s="59"/>
      <c r="U620" s="59"/>
      <c r="V620" s="59"/>
      <c r="W620" s="59"/>
      <c r="X620" s="59"/>
      <c r="Y620" s="59"/>
      <c r="Z620" s="59"/>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8"/>
      <c r="K621" s="59"/>
      <c r="L621" s="59"/>
      <c r="M621" s="59"/>
      <c r="N621" s="59"/>
      <c r="O621" s="59"/>
      <c r="P621" s="59"/>
      <c r="Q621" s="59"/>
      <c r="R621" s="59"/>
      <c r="S621" s="59"/>
      <c r="T621" s="59"/>
      <c r="U621" s="59"/>
      <c r="V621" s="59"/>
      <c r="W621" s="59"/>
      <c r="X621" s="59"/>
      <c r="Y621" s="59"/>
      <c r="Z621" s="59"/>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8"/>
      <c r="K622" s="59"/>
      <c r="L622" s="59"/>
      <c r="M622" s="59"/>
      <c r="N622" s="59"/>
      <c r="O622" s="59"/>
      <c r="P622" s="59"/>
      <c r="Q622" s="59"/>
      <c r="R622" s="59"/>
      <c r="S622" s="59"/>
      <c r="T622" s="59"/>
      <c r="U622" s="59"/>
      <c r="V622" s="59"/>
      <c r="W622" s="59"/>
      <c r="X622" s="59"/>
      <c r="Y622" s="59"/>
      <c r="Z622" s="59"/>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8"/>
      <c r="K623" s="59"/>
      <c r="L623" s="59"/>
      <c r="M623" s="59"/>
      <c r="N623" s="59"/>
      <c r="O623" s="59"/>
      <c r="P623" s="59"/>
      <c r="Q623" s="59"/>
      <c r="R623" s="59"/>
      <c r="S623" s="59"/>
      <c r="T623" s="59"/>
      <c r="U623" s="59"/>
      <c r="V623" s="59"/>
      <c r="W623" s="59"/>
      <c r="X623" s="59"/>
      <c r="Y623" s="59"/>
      <c r="Z623" s="59"/>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8"/>
      <c r="K624" s="59"/>
      <c r="L624" s="59"/>
      <c r="M624" s="59"/>
      <c r="N624" s="59"/>
      <c r="O624" s="59"/>
      <c r="P624" s="59"/>
      <c r="Q624" s="59"/>
      <c r="R624" s="59"/>
      <c r="S624" s="59"/>
      <c r="T624" s="59"/>
      <c r="U624" s="59"/>
      <c r="V624" s="59"/>
      <c r="W624" s="59"/>
      <c r="X624" s="59"/>
      <c r="Y624" s="59"/>
      <c r="Z624" s="59"/>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8"/>
      <c r="K625" s="59"/>
      <c r="L625" s="59"/>
      <c r="M625" s="59"/>
      <c r="N625" s="59"/>
      <c r="O625" s="59"/>
      <c r="P625" s="59"/>
      <c r="Q625" s="59"/>
      <c r="R625" s="59"/>
      <c r="S625" s="59"/>
      <c r="T625" s="59"/>
      <c r="U625" s="59"/>
      <c r="V625" s="59"/>
      <c r="W625" s="59"/>
      <c r="X625" s="59"/>
      <c r="Y625" s="59"/>
      <c r="Z625" s="59"/>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8"/>
      <c r="K626" s="59"/>
      <c r="L626" s="59"/>
      <c r="M626" s="59"/>
      <c r="N626" s="59"/>
      <c r="O626" s="59"/>
      <c r="P626" s="59"/>
      <c r="Q626" s="59"/>
      <c r="R626" s="59"/>
      <c r="S626" s="59"/>
      <c r="T626" s="59"/>
      <c r="U626" s="59"/>
      <c r="V626" s="59"/>
      <c r="W626" s="59"/>
      <c r="X626" s="59"/>
      <c r="Y626" s="59"/>
      <c r="Z626" s="59"/>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8"/>
      <c r="K627" s="59"/>
      <c r="L627" s="59"/>
      <c r="M627" s="59"/>
      <c r="N627" s="59"/>
      <c r="O627" s="59"/>
      <c r="P627" s="59"/>
      <c r="Q627" s="59"/>
      <c r="R627" s="59"/>
      <c r="S627" s="59"/>
      <c r="T627" s="59"/>
      <c r="U627" s="59"/>
      <c r="V627" s="59"/>
      <c r="W627" s="59"/>
      <c r="X627" s="59"/>
      <c r="Y627" s="59"/>
      <c r="Z627" s="59"/>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8"/>
      <c r="K628" s="59"/>
      <c r="L628" s="59"/>
      <c r="M628" s="59"/>
      <c r="N628" s="59"/>
      <c r="O628" s="59"/>
      <c r="P628" s="59"/>
      <c r="Q628" s="59"/>
      <c r="R628" s="59"/>
      <c r="S628" s="59"/>
      <c r="T628" s="59"/>
      <c r="U628" s="59"/>
      <c r="V628" s="59"/>
      <c r="W628" s="59"/>
      <c r="X628" s="59"/>
      <c r="Y628" s="59"/>
      <c r="Z628" s="59"/>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8"/>
      <c r="K629" s="59"/>
      <c r="L629" s="59"/>
      <c r="M629" s="59"/>
      <c r="N629" s="59"/>
      <c r="O629" s="59"/>
      <c r="P629" s="59"/>
      <c r="Q629" s="59"/>
      <c r="R629" s="59"/>
      <c r="S629" s="59"/>
      <c r="T629" s="59"/>
      <c r="U629" s="59"/>
      <c r="V629" s="59"/>
      <c r="W629" s="59"/>
      <c r="X629" s="59"/>
      <c r="Y629" s="59"/>
      <c r="Z629" s="59"/>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8"/>
      <c r="K630" s="59"/>
      <c r="L630" s="59"/>
      <c r="M630" s="59"/>
      <c r="N630" s="59"/>
      <c r="O630" s="59"/>
      <c r="P630" s="59"/>
      <c r="Q630" s="59"/>
      <c r="R630" s="59"/>
      <c r="S630" s="59"/>
      <c r="T630" s="59"/>
      <c r="U630" s="59"/>
      <c r="V630" s="59"/>
      <c r="W630" s="59"/>
      <c r="X630" s="59"/>
      <c r="Y630" s="59"/>
      <c r="Z630" s="59"/>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8"/>
      <c r="K631" s="59"/>
      <c r="L631" s="59"/>
      <c r="M631" s="59"/>
      <c r="N631" s="59"/>
      <c r="O631" s="59"/>
      <c r="P631" s="59"/>
      <c r="Q631" s="59"/>
      <c r="R631" s="59"/>
      <c r="S631" s="59"/>
      <c r="T631" s="59"/>
      <c r="U631" s="59"/>
      <c r="V631" s="59"/>
      <c r="W631" s="59"/>
      <c r="X631" s="59"/>
      <c r="Y631" s="59"/>
      <c r="Z631" s="59"/>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8"/>
      <c r="K632" s="59"/>
      <c r="L632" s="59"/>
      <c r="M632" s="59"/>
      <c r="N632" s="59"/>
      <c r="O632" s="59"/>
      <c r="P632" s="59"/>
      <c r="Q632" s="59"/>
      <c r="R632" s="59"/>
      <c r="S632" s="59"/>
      <c r="T632" s="59"/>
      <c r="U632" s="59"/>
      <c r="V632" s="59"/>
      <c r="W632" s="59"/>
      <c r="X632" s="59"/>
      <c r="Y632" s="59"/>
      <c r="Z632" s="59"/>
    </row>
    <row r="633" spans="1:26" ht="12.75" customHeight="1" x14ac:dyDescent="0.2">
      <c r="A633" s="55">
        <v>151</v>
      </c>
      <c r="B633" s="54">
        <v>632</v>
      </c>
      <c r="C633" s="54">
        <f>'PR-RAS'!D639</f>
        <v>886650.8</v>
      </c>
      <c r="D633" s="54">
        <f>'PR-RAS'!E639</f>
        <v>1128703.46</v>
      </c>
      <c r="E633" s="54">
        <v>0</v>
      </c>
      <c r="F633" s="54">
        <v>0</v>
      </c>
      <c r="G633" s="56">
        <f t="shared" si="18"/>
        <v>1987044.4790399999</v>
      </c>
      <c r="H633" s="56">
        <f t="shared" si="19"/>
        <v>0.65999999991618097</v>
      </c>
      <c r="I633" s="57">
        <v>0</v>
      </c>
      <c r="J633" s="58"/>
      <c r="K633" s="59"/>
      <c r="L633" s="59"/>
      <c r="M633" s="59"/>
      <c r="N633" s="59"/>
      <c r="O633" s="59"/>
      <c r="P633" s="59"/>
      <c r="Q633" s="59"/>
      <c r="R633" s="59"/>
      <c r="S633" s="59"/>
      <c r="T633" s="59"/>
      <c r="U633" s="59"/>
      <c r="V633" s="59"/>
      <c r="W633" s="59"/>
      <c r="X633" s="59"/>
      <c r="Y633" s="59"/>
      <c r="Z633" s="59"/>
    </row>
    <row r="634" spans="1:26" ht="12.75" customHeight="1" x14ac:dyDescent="0.2">
      <c r="A634" s="55">
        <v>151</v>
      </c>
      <c r="B634" s="54">
        <v>633</v>
      </c>
      <c r="C634" s="54">
        <f>'PR-RAS'!D640</f>
        <v>902760.77</v>
      </c>
      <c r="D634" s="54">
        <f>'PR-RAS'!E640</f>
        <v>1094164.46</v>
      </c>
      <c r="E634" s="54">
        <v>0</v>
      </c>
      <c r="F634" s="54">
        <v>0</v>
      </c>
      <c r="G634" s="56">
        <f t="shared" si="18"/>
        <v>1956659.7737700001</v>
      </c>
      <c r="H634" s="56">
        <f t="shared" si="19"/>
        <v>0.68999999994412065</v>
      </c>
      <c r="I634" s="57">
        <v>0</v>
      </c>
      <c r="J634" s="58"/>
      <c r="K634" s="59"/>
      <c r="L634" s="59"/>
      <c r="M634" s="59"/>
      <c r="N634" s="59"/>
      <c r="O634" s="59"/>
      <c r="P634" s="59"/>
      <c r="Q634" s="59"/>
      <c r="R634" s="59"/>
      <c r="S634" s="59"/>
      <c r="T634" s="59"/>
      <c r="U634" s="59"/>
      <c r="V634" s="59"/>
      <c r="W634" s="59"/>
      <c r="X634" s="59"/>
      <c r="Y634" s="59"/>
      <c r="Z634" s="59"/>
    </row>
    <row r="635" spans="1:26" ht="12.75" customHeight="1" x14ac:dyDescent="0.2">
      <c r="A635" s="55">
        <v>151</v>
      </c>
      <c r="B635" s="54">
        <v>634</v>
      </c>
      <c r="C635" s="54">
        <f>'PR-RAS'!D641</f>
        <v>0</v>
      </c>
      <c r="D635" s="54">
        <f>'PR-RAS'!E641</f>
        <v>34539</v>
      </c>
      <c r="E635" s="54">
        <v>0</v>
      </c>
      <c r="F635" s="54">
        <v>0</v>
      </c>
      <c r="G635" s="56">
        <f t="shared" si="18"/>
        <v>43795.451999999997</v>
      </c>
      <c r="H635" s="56">
        <f t="shared" si="19"/>
        <v>0</v>
      </c>
      <c r="I635" s="57">
        <v>0</v>
      </c>
      <c r="J635" s="58"/>
      <c r="K635" s="59"/>
      <c r="L635" s="59"/>
      <c r="M635" s="59"/>
      <c r="N635" s="59"/>
      <c r="O635" s="59"/>
      <c r="P635" s="59"/>
      <c r="Q635" s="59"/>
      <c r="R635" s="59"/>
      <c r="S635" s="59"/>
      <c r="T635" s="59"/>
      <c r="U635" s="59"/>
      <c r="V635" s="59"/>
      <c r="W635" s="59"/>
      <c r="X635" s="59"/>
      <c r="Y635" s="59"/>
      <c r="Z635" s="59"/>
    </row>
    <row r="636" spans="1:26" ht="12.75" customHeight="1" x14ac:dyDescent="0.2">
      <c r="A636" s="55">
        <v>151</v>
      </c>
      <c r="B636" s="54">
        <v>635</v>
      </c>
      <c r="C636" s="54">
        <f>'PR-RAS'!D642</f>
        <v>16109.969999999972</v>
      </c>
      <c r="D636" s="54">
        <f>'PR-RAS'!E642</f>
        <v>0</v>
      </c>
      <c r="E636" s="54">
        <v>0</v>
      </c>
      <c r="F636" s="54">
        <v>0</v>
      </c>
      <c r="G636" s="56">
        <f t="shared" si="18"/>
        <v>10229.830949999983</v>
      </c>
      <c r="H636" s="56">
        <f t="shared" si="19"/>
        <v>3.0000000027939677E-2</v>
      </c>
      <c r="I636" s="57">
        <v>0</v>
      </c>
      <c r="J636" s="58"/>
      <c r="K636" s="59"/>
      <c r="L636" s="59"/>
      <c r="M636" s="59"/>
      <c r="N636" s="59"/>
      <c r="O636" s="59"/>
      <c r="P636" s="59"/>
      <c r="Q636" s="59"/>
      <c r="R636" s="59"/>
      <c r="S636" s="59"/>
      <c r="T636" s="59"/>
      <c r="U636" s="59"/>
      <c r="V636" s="59"/>
      <c r="W636" s="59"/>
      <c r="X636" s="59"/>
      <c r="Y636" s="59"/>
      <c r="Z636" s="59"/>
    </row>
    <row r="637" spans="1:26" ht="12.75" customHeight="1" x14ac:dyDescent="0.2">
      <c r="A637" s="55">
        <v>151</v>
      </c>
      <c r="B637" s="54">
        <v>636</v>
      </c>
      <c r="C637" s="54">
        <f>'PR-RAS'!D643</f>
        <v>9861.0499999999993</v>
      </c>
      <c r="D637" s="54">
        <f>'PR-RAS'!E643</f>
        <v>0</v>
      </c>
      <c r="E637" s="54">
        <v>0</v>
      </c>
      <c r="F637" s="54">
        <v>0</v>
      </c>
      <c r="G637" s="56">
        <f t="shared" si="18"/>
        <v>6271.6277999999993</v>
      </c>
      <c r="H637" s="56">
        <f t="shared" si="19"/>
        <v>4.9999999999272404E-2</v>
      </c>
      <c r="I637" s="57">
        <v>0</v>
      </c>
      <c r="J637" s="58"/>
      <c r="K637" s="59"/>
      <c r="L637" s="59"/>
      <c r="M637" s="59"/>
      <c r="N637" s="59"/>
      <c r="O637" s="59"/>
      <c r="P637" s="59"/>
      <c r="Q637" s="59"/>
      <c r="R637" s="59"/>
      <c r="S637" s="59"/>
      <c r="T637" s="59"/>
      <c r="U637" s="59"/>
      <c r="V637" s="59"/>
      <c r="W637" s="59"/>
      <c r="X637" s="59"/>
      <c r="Y637" s="59"/>
      <c r="Z637" s="59"/>
    </row>
    <row r="638" spans="1:26" ht="12.75" customHeight="1" x14ac:dyDescent="0.2">
      <c r="A638" s="55">
        <v>151</v>
      </c>
      <c r="B638" s="54">
        <v>637</v>
      </c>
      <c r="C638" s="54">
        <f>'PR-RAS'!D644</f>
        <v>0</v>
      </c>
      <c r="D638" s="54">
        <f>'PR-RAS'!E644</f>
        <v>1869.07</v>
      </c>
      <c r="E638" s="54">
        <v>0</v>
      </c>
      <c r="F638" s="54">
        <v>0</v>
      </c>
      <c r="G638" s="56">
        <f t="shared" si="18"/>
        <v>2381.1951800000002</v>
      </c>
      <c r="H638" s="56">
        <f t="shared" si="19"/>
        <v>6.9999999999936335E-2</v>
      </c>
      <c r="I638" s="57">
        <v>0</v>
      </c>
      <c r="J638" s="58"/>
      <c r="K638" s="59"/>
      <c r="L638" s="59"/>
      <c r="M638" s="59"/>
      <c r="N638" s="59"/>
      <c r="O638" s="59"/>
      <c r="P638" s="59"/>
      <c r="Q638" s="59"/>
      <c r="R638" s="59"/>
      <c r="S638" s="59"/>
      <c r="T638" s="59"/>
      <c r="U638" s="59"/>
      <c r="V638" s="59"/>
      <c r="W638" s="59"/>
      <c r="X638" s="59"/>
      <c r="Y638" s="59"/>
      <c r="Z638" s="59"/>
    </row>
    <row r="639" spans="1:26" ht="12.75" customHeight="1" x14ac:dyDescent="0.2">
      <c r="A639" s="55">
        <v>151</v>
      </c>
      <c r="B639" s="54">
        <v>638</v>
      </c>
      <c r="C639" s="54">
        <f>'PR-RAS'!D645</f>
        <v>0</v>
      </c>
      <c r="D639" s="54">
        <f>'PR-RAS'!E645</f>
        <v>32669.93</v>
      </c>
      <c r="E639" s="54">
        <v>0</v>
      </c>
      <c r="F639" s="54">
        <v>0</v>
      </c>
      <c r="G639" s="56">
        <f t="shared" si="18"/>
        <v>41686.830679999999</v>
      </c>
      <c r="H639" s="56">
        <f t="shared" si="19"/>
        <v>6.9999999999708962E-2</v>
      </c>
      <c r="I639" s="57">
        <v>0</v>
      </c>
      <c r="J639" s="58"/>
      <c r="K639" s="59"/>
      <c r="L639" s="59"/>
      <c r="M639" s="59"/>
      <c r="N639" s="59"/>
      <c r="O639" s="59"/>
      <c r="P639" s="59"/>
      <c r="Q639" s="59"/>
      <c r="R639" s="59"/>
      <c r="S639" s="59"/>
      <c r="T639" s="59"/>
      <c r="U639" s="59"/>
      <c r="V639" s="59"/>
      <c r="W639" s="59"/>
      <c r="X639" s="59"/>
      <c r="Y639" s="59"/>
      <c r="Z639" s="59"/>
    </row>
    <row r="640" spans="1:26" ht="12.75" customHeight="1" x14ac:dyDescent="0.2">
      <c r="A640" s="55">
        <v>151</v>
      </c>
      <c r="B640" s="54">
        <v>639</v>
      </c>
      <c r="C640" s="54">
        <f>'PR-RAS'!D646</f>
        <v>6248.9199999999728</v>
      </c>
      <c r="D640" s="54">
        <f>'PR-RAS'!E646</f>
        <v>0</v>
      </c>
      <c r="E640" s="54">
        <v>0</v>
      </c>
      <c r="F640" s="54">
        <v>0</v>
      </c>
      <c r="G640" s="56">
        <f t="shared" si="18"/>
        <v>3993.0598799999825</v>
      </c>
      <c r="H640" s="56">
        <f t="shared" si="19"/>
        <v>8.0000000027212081E-2</v>
      </c>
      <c r="I640" s="57">
        <v>0</v>
      </c>
      <c r="J640" s="58"/>
      <c r="K640" s="59"/>
      <c r="L640" s="59"/>
      <c r="M640" s="59"/>
      <c r="N640" s="59"/>
      <c r="O640" s="59"/>
      <c r="P640" s="59"/>
      <c r="Q640" s="59"/>
      <c r="R640" s="59"/>
      <c r="S640" s="59"/>
      <c r="T640" s="59"/>
      <c r="U640" s="59"/>
      <c r="V640" s="59"/>
      <c r="W640" s="59"/>
      <c r="X640" s="59"/>
      <c r="Y640" s="59"/>
      <c r="Z640" s="59"/>
    </row>
    <row r="641" spans="1:26" ht="12.75" customHeight="1" x14ac:dyDescent="0.2">
      <c r="A641" s="55">
        <v>151</v>
      </c>
      <c r="B641" s="54">
        <v>640</v>
      </c>
      <c r="C641" s="54">
        <f>'PR-RAS'!D647</f>
        <v>129649.33</v>
      </c>
      <c r="D641" s="54">
        <f>'PR-RAS'!E647</f>
        <v>229837.11</v>
      </c>
      <c r="E641" s="54">
        <v>0</v>
      </c>
      <c r="F641" s="54">
        <v>0</v>
      </c>
      <c r="G641" s="56">
        <f t="shared" si="18"/>
        <v>377167.07199999999</v>
      </c>
      <c r="H641" s="56">
        <f t="shared" si="19"/>
        <v>0.43999999998777639</v>
      </c>
      <c r="I641" s="57">
        <v>0</v>
      </c>
      <c r="J641" s="58"/>
      <c r="K641" s="59"/>
      <c r="L641" s="59"/>
      <c r="M641" s="59"/>
      <c r="N641" s="59"/>
      <c r="O641" s="59"/>
      <c r="P641" s="59"/>
      <c r="Q641" s="59"/>
      <c r="R641" s="59"/>
      <c r="S641" s="59"/>
      <c r="T641" s="59"/>
      <c r="U641" s="59"/>
      <c r="V641" s="59"/>
      <c r="W641" s="59"/>
      <c r="X641" s="59"/>
      <c r="Y641" s="59"/>
      <c r="Z641" s="59"/>
    </row>
    <row r="642" spans="1:26" ht="12.75" customHeight="1" x14ac:dyDescent="0.2">
      <c r="A642" s="55">
        <v>151</v>
      </c>
      <c r="B642" s="54">
        <v>641</v>
      </c>
      <c r="C642" s="54">
        <f>'PR-RAS'!D649</f>
        <v>17488.490000000002</v>
      </c>
      <c r="D642" s="54">
        <f>'PR-RAS'!E649</f>
        <v>13598.91</v>
      </c>
      <c r="E642" s="54">
        <v>0</v>
      </c>
      <c r="F642" s="54">
        <v>0</v>
      </c>
      <c r="G642" s="56">
        <f t="shared" ref="G642:G705" si="20">(B642/1000)*(C642*1+D642*2)</f>
        <v>28643.924709999999</v>
      </c>
      <c r="H642" s="56">
        <f t="shared" ref="H642:H705" si="21">ABS(C642-ROUND(C642,0))+ABS(D642-ROUND(D642,0))</f>
        <v>0.58000000000174623</v>
      </c>
      <c r="I642" s="57">
        <v>0</v>
      </c>
      <c r="J642" s="58"/>
      <c r="K642" s="59"/>
      <c r="L642" s="59"/>
      <c r="M642" s="59"/>
      <c r="N642" s="59"/>
      <c r="O642" s="59"/>
      <c r="P642" s="59"/>
      <c r="Q642" s="59"/>
      <c r="R642" s="59"/>
      <c r="S642" s="59"/>
      <c r="T642" s="59"/>
      <c r="U642" s="59"/>
      <c r="V642" s="59"/>
      <c r="W642" s="59"/>
      <c r="X642" s="59"/>
      <c r="Y642" s="59"/>
      <c r="Z642" s="59"/>
    </row>
    <row r="643" spans="1:26" ht="12.75" customHeight="1" x14ac:dyDescent="0.2">
      <c r="A643" s="55">
        <v>151</v>
      </c>
      <c r="B643" s="54">
        <v>642</v>
      </c>
      <c r="C643" s="54">
        <f>'PR-RAS'!D650</f>
        <v>911660.67</v>
      </c>
      <c r="D643" s="54">
        <f>'PR-RAS'!E650</f>
        <v>1137795.25</v>
      </c>
      <c r="E643" s="54">
        <v>0</v>
      </c>
      <c r="F643" s="54">
        <v>0</v>
      </c>
      <c r="G643" s="56">
        <f t="shared" si="20"/>
        <v>2046215.2511400001</v>
      </c>
      <c r="H643" s="56">
        <f t="shared" si="21"/>
        <v>0.57999999995809048</v>
      </c>
      <c r="I643" s="57">
        <v>0</v>
      </c>
      <c r="J643" s="58"/>
      <c r="K643" s="59"/>
      <c r="L643" s="59"/>
      <c r="M643" s="59"/>
      <c r="N643" s="59"/>
      <c r="O643" s="59"/>
      <c r="P643" s="59"/>
      <c r="Q643" s="59"/>
      <c r="R643" s="59"/>
      <c r="S643" s="59"/>
      <c r="T643" s="59"/>
      <c r="U643" s="59"/>
      <c r="V643" s="59"/>
      <c r="W643" s="59"/>
      <c r="X643" s="59"/>
      <c r="Y643" s="59"/>
      <c r="Z643" s="59"/>
    </row>
    <row r="644" spans="1:26" ht="12.75" customHeight="1" x14ac:dyDescent="0.2">
      <c r="A644" s="55">
        <v>151</v>
      </c>
      <c r="B644" s="54">
        <v>643</v>
      </c>
      <c r="C644" s="54">
        <f>'PR-RAS'!D651</f>
        <v>916081.27</v>
      </c>
      <c r="D644" s="54">
        <f>'PR-RAS'!E651</f>
        <v>1122212.6399999999</v>
      </c>
      <c r="E644" s="54">
        <v>0</v>
      </c>
      <c r="F644" s="54">
        <v>0</v>
      </c>
      <c r="G644" s="56">
        <f t="shared" si="20"/>
        <v>2032205.71165</v>
      </c>
      <c r="H644" s="56">
        <f t="shared" si="21"/>
        <v>0.63000000012107193</v>
      </c>
      <c r="I644" s="57">
        <v>0</v>
      </c>
      <c r="J644" s="58"/>
      <c r="K644" s="59"/>
      <c r="L644" s="59"/>
      <c r="M644" s="59"/>
      <c r="N644" s="59"/>
      <c r="O644" s="59"/>
      <c r="P644" s="59"/>
      <c r="Q644" s="59"/>
      <c r="R644" s="59"/>
      <c r="S644" s="59"/>
      <c r="T644" s="59"/>
      <c r="U644" s="59"/>
      <c r="V644" s="59"/>
      <c r="W644" s="59"/>
      <c r="X644" s="59"/>
      <c r="Y644" s="59"/>
      <c r="Z644" s="59"/>
    </row>
    <row r="645" spans="1:26" ht="12.75" customHeight="1" x14ac:dyDescent="0.2">
      <c r="A645" s="55">
        <v>151</v>
      </c>
      <c r="B645" s="54">
        <v>644</v>
      </c>
      <c r="C645" s="54">
        <f>'PR-RAS'!D652</f>
        <v>13067.89</v>
      </c>
      <c r="D645" s="54">
        <f>'PR-RAS'!E652</f>
        <v>29181.52</v>
      </c>
      <c r="E645" s="54">
        <v>0</v>
      </c>
      <c r="F645" s="54">
        <v>0</v>
      </c>
      <c r="G645" s="56">
        <f t="shared" si="20"/>
        <v>46001.518919999995</v>
      </c>
      <c r="H645" s="56">
        <f t="shared" si="21"/>
        <v>0.59000000000014552</v>
      </c>
      <c r="I645" s="57">
        <v>0</v>
      </c>
      <c r="J645" s="58"/>
      <c r="K645" s="59"/>
      <c r="L645" s="59"/>
      <c r="M645" s="59"/>
      <c r="N645" s="59"/>
      <c r="O645" s="59"/>
      <c r="P645" s="59"/>
      <c r="Q645" s="59"/>
      <c r="R645" s="59"/>
      <c r="S645" s="59"/>
      <c r="T645" s="59"/>
      <c r="U645" s="59"/>
      <c r="V645" s="59"/>
      <c r="W645" s="59"/>
      <c r="X645" s="59"/>
      <c r="Y645" s="59"/>
      <c r="Z645" s="59"/>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8"/>
      <c r="K646" s="59"/>
      <c r="L646" s="59"/>
      <c r="M646" s="59"/>
      <c r="N646" s="59"/>
      <c r="O646" s="59"/>
      <c r="P646" s="59"/>
      <c r="Q646" s="59"/>
      <c r="R646" s="59"/>
      <c r="S646" s="59"/>
      <c r="T646" s="59"/>
      <c r="U646" s="59"/>
      <c r="V646" s="59"/>
      <c r="W646" s="59"/>
      <c r="X646" s="59"/>
      <c r="Y646" s="59"/>
      <c r="Z646" s="59"/>
    </row>
    <row r="647" spans="1:26" ht="12.75" customHeight="1" x14ac:dyDescent="0.2">
      <c r="A647" s="55">
        <v>151</v>
      </c>
      <c r="B647" s="54">
        <v>646</v>
      </c>
      <c r="C647" s="54">
        <f>'PR-RAS'!D654</f>
        <v>32</v>
      </c>
      <c r="D647" s="54">
        <f>'PR-RAS'!E654</f>
        <v>34</v>
      </c>
      <c r="E647" s="54">
        <v>0</v>
      </c>
      <c r="F647" s="54">
        <v>0</v>
      </c>
      <c r="G647" s="56">
        <f t="shared" si="20"/>
        <v>64.600000000000009</v>
      </c>
      <c r="H647" s="56">
        <f t="shared" si="21"/>
        <v>0</v>
      </c>
      <c r="I647" s="57">
        <v>0</v>
      </c>
      <c r="J647" s="58"/>
      <c r="K647" s="59"/>
      <c r="L647" s="59"/>
      <c r="M647" s="59"/>
      <c r="N647" s="59"/>
      <c r="O647" s="59"/>
      <c r="P647" s="59"/>
      <c r="Q647" s="59"/>
      <c r="R647" s="59"/>
      <c r="S647" s="59"/>
      <c r="T647" s="59"/>
      <c r="U647" s="59"/>
      <c r="V647" s="59"/>
      <c r="W647" s="59"/>
      <c r="X647" s="59"/>
      <c r="Y647" s="59"/>
      <c r="Z647" s="59"/>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8"/>
      <c r="K648" s="59"/>
      <c r="L648" s="59"/>
      <c r="M648" s="59"/>
      <c r="N648" s="59"/>
      <c r="O648" s="59"/>
      <c r="P648" s="59"/>
      <c r="Q648" s="59"/>
      <c r="R648" s="59"/>
      <c r="S648" s="59"/>
      <c r="T648" s="59"/>
      <c r="U648" s="59"/>
      <c r="V648" s="59"/>
      <c r="W648" s="59"/>
      <c r="X648" s="59"/>
      <c r="Y648" s="59"/>
      <c r="Z648" s="59"/>
    </row>
    <row r="649" spans="1:26" ht="12.75" customHeight="1" x14ac:dyDescent="0.2">
      <c r="A649" s="55">
        <v>151</v>
      </c>
      <c r="B649" s="54">
        <v>648</v>
      </c>
      <c r="C649" s="54">
        <f>'PR-RAS'!D656</f>
        <v>34</v>
      </c>
      <c r="D649" s="54">
        <f>'PR-RAS'!E656</f>
        <v>35</v>
      </c>
      <c r="E649" s="54">
        <v>0</v>
      </c>
      <c r="F649" s="54">
        <v>0</v>
      </c>
      <c r="G649" s="56">
        <f t="shared" si="20"/>
        <v>67.391999999999996</v>
      </c>
      <c r="H649" s="56">
        <f t="shared" si="21"/>
        <v>0</v>
      </c>
      <c r="I649" s="57">
        <v>0</v>
      </c>
      <c r="J649" s="58"/>
      <c r="K649" s="59"/>
      <c r="L649" s="59"/>
      <c r="M649" s="59"/>
      <c r="N649" s="59"/>
      <c r="O649" s="59"/>
      <c r="P649" s="59"/>
      <c r="Q649" s="59"/>
      <c r="R649" s="59"/>
      <c r="S649" s="59"/>
      <c r="T649" s="59"/>
      <c r="U649" s="59"/>
      <c r="V649" s="59"/>
      <c r="W649" s="59"/>
      <c r="X649" s="59"/>
      <c r="Y649" s="59"/>
      <c r="Z649" s="59"/>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8"/>
      <c r="K650" s="59"/>
      <c r="L650" s="59"/>
      <c r="M650" s="59"/>
      <c r="N650" s="59"/>
      <c r="O650" s="59"/>
      <c r="P650" s="59"/>
      <c r="Q650" s="59"/>
      <c r="R650" s="59"/>
      <c r="S650" s="59"/>
      <c r="T650" s="59"/>
      <c r="U650" s="59"/>
      <c r="V650" s="59"/>
      <c r="W650" s="59"/>
      <c r="X650" s="59"/>
      <c r="Y650" s="59"/>
      <c r="Z650" s="59"/>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8"/>
      <c r="K651" s="59"/>
      <c r="L651" s="59"/>
      <c r="M651" s="59"/>
      <c r="N651" s="59"/>
      <c r="O651" s="59"/>
      <c r="P651" s="59"/>
      <c r="Q651" s="59"/>
      <c r="R651" s="59"/>
      <c r="S651" s="59"/>
      <c r="T651" s="59"/>
      <c r="U651" s="59"/>
      <c r="V651" s="59"/>
      <c r="W651" s="59"/>
      <c r="X651" s="59"/>
      <c r="Y651" s="59"/>
      <c r="Z651" s="59"/>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8"/>
      <c r="K652" s="59"/>
      <c r="L652" s="59"/>
      <c r="M652" s="59"/>
      <c r="N652" s="59"/>
      <c r="O652" s="59"/>
      <c r="P652" s="59"/>
      <c r="Q652" s="59"/>
      <c r="R652" s="59"/>
      <c r="S652" s="59"/>
      <c r="T652" s="59"/>
      <c r="U652" s="59"/>
      <c r="V652" s="59"/>
      <c r="W652" s="59"/>
      <c r="X652" s="59"/>
      <c r="Y652" s="59"/>
      <c r="Z652" s="59"/>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8"/>
      <c r="K653" s="59"/>
      <c r="L653" s="59"/>
      <c r="M653" s="59"/>
      <c r="N653" s="59"/>
      <c r="O653" s="59"/>
      <c r="P653" s="59"/>
      <c r="Q653" s="59"/>
      <c r="R653" s="59"/>
      <c r="S653" s="59"/>
      <c r="T653" s="59"/>
      <c r="U653" s="59"/>
      <c r="V653" s="59"/>
      <c r="W653" s="59"/>
      <c r="X653" s="59"/>
      <c r="Y653" s="59"/>
      <c r="Z653" s="59"/>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8"/>
      <c r="K654" s="59"/>
      <c r="L654" s="59"/>
      <c r="M654" s="59"/>
      <c r="N654" s="59"/>
      <c r="O654" s="59"/>
      <c r="P654" s="59"/>
      <c r="Q654" s="59"/>
      <c r="R654" s="59"/>
      <c r="S654" s="59"/>
      <c r="T654" s="59"/>
      <c r="U654" s="59"/>
      <c r="V654" s="59"/>
      <c r="W654" s="59"/>
      <c r="X654" s="59"/>
      <c r="Y654" s="59"/>
      <c r="Z654" s="59"/>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8"/>
      <c r="K655" s="59"/>
      <c r="L655" s="59"/>
      <c r="M655" s="59"/>
      <c r="N655" s="59"/>
      <c r="O655" s="59"/>
      <c r="P655" s="59"/>
      <c r="Q655" s="59"/>
      <c r="R655" s="59"/>
      <c r="S655" s="59"/>
      <c r="T655" s="59"/>
      <c r="U655" s="59"/>
      <c r="V655" s="59"/>
      <c r="W655" s="59"/>
      <c r="X655" s="59"/>
      <c r="Y655" s="59"/>
      <c r="Z655" s="59"/>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8"/>
      <c r="K656" s="59"/>
      <c r="L656" s="59"/>
      <c r="M656" s="59"/>
      <c r="N656" s="59"/>
      <c r="O656" s="59"/>
      <c r="P656" s="59"/>
      <c r="Q656" s="59"/>
      <c r="R656" s="59"/>
      <c r="S656" s="59"/>
      <c r="T656" s="59"/>
      <c r="U656" s="59"/>
      <c r="V656" s="59"/>
      <c r="W656" s="59"/>
      <c r="X656" s="59"/>
      <c r="Y656" s="59"/>
      <c r="Z656" s="59"/>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8"/>
      <c r="K657" s="59"/>
      <c r="L657" s="59"/>
      <c r="M657" s="59"/>
      <c r="N657" s="59"/>
      <c r="O657" s="59"/>
      <c r="P657" s="59"/>
      <c r="Q657" s="59"/>
      <c r="R657" s="59"/>
      <c r="S657" s="59"/>
      <c r="T657" s="59"/>
      <c r="U657" s="59"/>
      <c r="V657" s="59"/>
      <c r="W657" s="59"/>
      <c r="X657" s="59"/>
      <c r="Y657" s="59"/>
      <c r="Z657" s="59"/>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8"/>
      <c r="K658" s="59"/>
      <c r="L658" s="59"/>
      <c r="M658" s="59"/>
      <c r="N658" s="59"/>
      <c r="O658" s="59"/>
      <c r="P658" s="59"/>
      <c r="Q658" s="59"/>
      <c r="R658" s="59"/>
      <c r="S658" s="59"/>
      <c r="T658" s="59"/>
      <c r="U658" s="59"/>
      <c r="V658" s="59"/>
      <c r="W658" s="59"/>
      <c r="X658" s="59"/>
      <c r="Y658" s="59"/>
      <c r="Z658" s="59"/>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8"/>
      <c r="K659" s="59"/>
      <c r="L659" s="59"/>
      <c r="M659" s="59"/>
      <c r="N659" s="59"/>
      <c r="O659" s="59"/>
      <c r="P659" s="59"/>
      <c r="Q659" s="59"/>
      <c r="R659" s="59"/>
      <c r="S659" s="59"/>
      <c r="T659" s="59"/>
      <c r="U659" s="59"/>
      <c r="V659" s="59"/>
      <c r="W659" s="59"/>
      <c r="X659" s="59"/>
      <c r="Y659" s="59"/>
      <c r="Z659" s="59"/>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8"/>
      <c r="K660" s="59"/>
      <c r="L660" s="59"/>
      <c r="M660" s="59"/>
      <c r="N660" s="59"/>
      <c r="O660" s="59"/>
      <c r="P660" s="59"/>
      <c r="Q660" s="59"/>
      <c r="R660" s="59"/>
      <c r="S660" s="59"/>
      <c r="T660" s="59"/>
      <c r="U660" s="59"/>
      <c r="V660" s="59"/>
      <c r="W660" s="59"/>
      <c r="X660" s="59"/>
      <c r="Y660" s="59"/>
      <c r="Z660" s="59"/>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8"/>
      <c r="K661" s="59"/>
      <c r="L661" s="59"/>
      <c r="M661" s="59"/>
      <c r="N661" s="59"/>
      <c r="O661" s="59"/>
      <c r="P661" s="59"/>
      <c r="Q661" s="59"/>
      <c r="R661" s="59"/>
      <c r="S661" s="59"/>
      <c r="T661" s="59"/>
      <c r="U661" s="59"/>
      <c r="V661" s="59"/>
      <c r="W661" s="59"/>
      <c r="X661" s="59"/>
      <c r="Y661" s="59"/>
      <c r="Z661" s="59"/>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8"/>
      <c r="K662" s="59"/>
      <c r="L662" s="59"/>
      <c r="M662" s="59"/>
      <c r="N662" s="59"/>
      <c r="O662" s="59"/>
      <c r="P662" s="59"/>
      <c r="Q662" s="59"/>
      <c r="R662" s="59"/>
      <c r="S662" s="59"/>
      <c r="T662" s="59"/>
      <c r="U662" s="59"/>
      <c r="V662" s="59"/>
      <c r="W662" s="59"/>
      <c r="X662" s="59"/>
      <c r="Y662" s="59"/>
      <c r="Z662" s="59"/>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8"/>
      <c r="K663" s="59"/>
      <c r="L663" s="59"/>
      <c r="M663" s="59"/>
      <c r="N663" s="59"/>
      <c r="O663" s="59"/>
      <c r="P663" s="59"/>
      <c r="Q663" s="59"/>
      <c r="R663" s="59"/>
      <c r="S663" s="59"/>
      <c r="T663" s="59"/>
      <c r="U663" s="59"/>
      <c r="V663" s="59"/>
      <c r="W663" s="59"/>
      <c r="X663" s="59"/>
      <c r="Y663" s="59"/>
      <c r="Z663" s="59"/>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8"/>
      <c r="K664" s="59"/>
      <c r="L664" s="59"/>
      <c r="M664" s="59"/>
      <c r="N664" s="59"/>
      <c r="O664" s="59"/>
      <c r="P664" s="59"/>
      <c r="Q664" s="59"/>
      <c r="R664" s="59"/>
      <c r="S664" s="59"/>
      <c r="T664" s="59"/>
      <c r="U664" s="59"/>
      <c r="V664" s="59"/>
      <c r="W664" s="59"/>
      <c r="X664" s="59"/>
      <c r="Y664" s="59"/>
      <c r="Z664" s="59"/>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8"/>
      <c r="K665" s="59"/>
      <c r="L665" s="59"/>
      <c r="M665" s="59"/>
      <c r="N665" s="59"/>
      <c r="O665" s="59"/>
      <c r="P665" s="59"/>
      <c r="Q665" s="59"/>
      <c r="R665" s="59"/>
      <c r="S665" s="59"/>
      <c r="T665" s="59"/>
      <c r="U665" s="59"/>
      <c r="V665" s="59"/>
      <c r="W665" s="59"/>
      <c r="X665" s="59"/>
      <c r="Y665" s="59"/>
      <c r="Z665" s="59"/>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8"/>
      <c r="K666" s="59"/>
      <c r="L666" s="59"/>
      <c r="M666" s="59"/>
      <c r="N666" s="59"/>
      <c r="O666" s="59"/>
      <c r="P666" s="59"/>
      <c r="Q666" s="59"/>
      <c r="R666" s="59"/>
      <c r="S666" s="59"/>
      <c r="T666" s="59"/>
      <c r="U666" s="59"/>
      <c r="V666" s="59"/>
      <c r="W666" s="59"/>
      <c r="X666" s="59"/>
      <c r="Y666" s="59"/>
      <c r="Z666" s="59"/>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8"/>
      <c r="K667" s="59"/>
      <c r="L667" s="59"/>
      <c r="M667" s="59"/>
      <c r="N667" s="59"/>
      <c r="O667" s="59"/>
      <c r="P667" s="59"/>
      <c r="Q667" s="59"/>
      <c r="R667" s="59"/>
      <c r="S667" s="59"/>
      <c r="T667" s="59"/>
      <c r="U667" s="59"/>
      <c r="V667" s="59"/>
      <c r="W667" s="59"/>
      <c r="X667" s="59"/>
      <c r="Y667" s="59"/>
      <c r="Z667" s="59"/>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8"/>
      <c r="K668" s="59"/>
      <c r="L668" s="59"/>
      <c r="M668" s="59"/>
      <c r="N668" s="59"/>
      <c r="O668" s="59"/>
      <c r="P668" s="59"/>
      <c r="Q668" s="59"/>
      <c r="R668" s="59"/>
      <c r="S668" s="59"/>
      <c r="T668" s="59"/>
      <c r="U668" s="59"/>
      <c r="V668" s="59"/>
      <c r="W668" s="59"/>
      <c r="X668" s="59"/>
      <c r="Y668" s="59"/>
      <c r="Z668" s="59"/>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8"/>
      <c r="K669" s="59"/>
      <c r="L669" s="59"/>
      <c r="M669" s="59"/>
      <c r="N669" s="59"/>
      <c r="O669" s="59"/>
      <c r="P669" s="59"/>
      <c r="Q669" s="59"/>
      <c r="R669" s="59"/>
      <c r="S669" s="59"/>
      <c r="T669" s="59"/>
      <c r="U669" s="59"/>
      <c r="V669" s="59"/>
      <c r="W669" s="59"/>
      <c r="X669" s="59"/>
      <c r="Y669" s="59"/>
      <c r="Z669" s="59"/>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8"/>
      <c r="K670" s="59"/>
      <c r="L670" s="59"/>
      <c r="M670" s="59"/>
      <c r="N670" s="59"/>
      <c r="O670" s="59"/>
      <c r="P670" s="59"/>
      <c r="Q670" s="59"/>
      <c r="R670" s="59"/>
      <c r="S670" s="59"/>
      <c r="T670" s="59"/>
      <c r="U670" s="59"/>
      <c r="V670" s="59"/>
      <c r="W670" s="59"/>
      <c r="X670" s="59"/>
      <c r="Y670" s="59"/>
      <c r="Z670" s="59"/>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8"/>
      <c r="K671" s="59"/>
      <c r="L671" s="59"/>
      <c r="M671" s="59"/>
      <c r="N671" s="59"/>
      <c r="O671" s="59"/>
      <c r="P671" s="59"/>
      <c r="Q671" s="59"/>
      <c r="R671" s="59"/>
      <c r="S671" s="59"/>
      <c r="T671" s="59"/>
      <c r="U671" s="59"/>
      <c r="V671" s="59"/>
      <c r="W671" s="59"/>
      <c r="X671" s="59"/>
      <c r="Y671" s="59"/>
      <c r="Z671" s="59"/>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8"/>
      <c r="K672" s="59"/>
      <c r="L672" s="59"/>
      <c r="M672" s="59"/>
      <c r="N672" s="59"/>
      <c r="O672" s="59"/>
      <c r="P672" s="59"/>
      <c r="Q672" s="59"/>
      <c r="R672" s="59"/>
      <c r="S672" s="59"/>
      <c r="T672" s="59"/>
      <c r="U672" s="59"/>
      <c r="V672" s="59"/>
      <c r="W672" s="59"/>
      <c r="X672" s="59"/>
      <c r="Y672" s="59"/>
      <c r="Z672" s="59"/>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8"/>
      <c r="K673" s="59"/>
      <c r="L673" s="59"/>
      <c r="M673" s="59"/>
      <c r="N673" s="59"/>
      <c r="O673" s="59"/>
      <c r="P673" s="59"/>
      <c r="Q673" s="59"/>
      <c r="R673" s="59"/>
      <c r="S673" s="59"/>
      <c r="T673" s="59"/>
      <c r="U673" s="59"/>
      <c r="V673" s="59"/>
      <c r="W673" s="59"/>
      <c r="X673" s="59"/>
      <c r="Y673" s="59"/>
      <c r="Z673" s="59"/>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8"/>
      <c r="K674" s="59"/>
      <c r="L674" s="59"/>
      <c r="M674" s="59"/>
      <c r="N674" s="59"/>
      <c r="O674" s="59"/>
      <c r="P674" s="59"/>
      <c r="Q674" s="59"/>
      <c r="R674" s="59"/>
      <c r="S674" s="59"/>
      <c r="T674" s="59"/>
      <c r="U674" s="59"/>
      <c r="V674" s="59"/>
      <c r="W674" s="59"/>
      <c r="X674" s="59"/>
      <c r="Y674" s="59"/>
      <c r="Z674" s="59"/>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8"/>
      <c r="K675" s="59"/>
      <c r="L675" s="59"/>
      <c r="M675" s="59"/>
      <c r="N675" s="59"/>
      <c r="O675" s="59"/>
      <c r="P675" s="59"/>
      <c r="Q675" s="59"/>
      <c r="R675" s="59"/>
      <c r="S675" s="59"/>
      <c r="T675" s="59"/>
      <c r="U675" s="59"/>
      <c r="V675" s="59"/>
      <c r="W675" s="59"/>
      <c r="X675" s="59"/>
      <c r="Y675" s="59"/>
      <c r="Z675" s="59"/>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8"/>
      <c r="K676" s="59"/>
      <c r="L676" s="59"/>
      <c r="M676" s="59"/>
      <c r="N676" s="59"/>
      <c r="O676" s="59"/>
      <c r="P676" s="59"/>
      <c r="Q676" s="59"/>
      <c r="R676" s="59"/>
      <c r="S676" s="59"/>
      <c r="T676" s="59"/>
      <c r="U676" s="59"/>
      <c r="V676" s="59"/>
      <c r="W676" s="59"/>
      <c r="X676" s="59"/>
      <c r="Y676" s="59"/>
      <c r="Z676" s="59"/>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8"/>
      <c r="K677" s="59"/>
      <c r="L677" s="59"/>
      <c r="M677" s="59"/>
      <c r="N677" s="59"/>
      <c r="O677" s="59"/>
      <c r="P677" s="59"/>
      <c r="Q677" s="59"/>
      <c r="R677" s="59"/>
      <c r="S677" s="59"/>
      <c r="T677" s="59"/>
      <c r="U677" s="59"/>
      <c r="V677" s="59"/>
      <c r="W677" s="59"/>
      <c r="X677" s="59"/>
      <c r="Y677" s="59"/>
      <c r="Z677" s="59"/>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8"/>
      <c r="K678" s="59"/>
      <c r="L678" s="59"/>
      <c r="M678" s="59"/>
      <c r="N678" s="59"/>
      <c r="O678" s="59"/>
      <c r="P678" s="59"/>
      <c r="Q678" s="59"/>
      <c r="R678" s="59"/>
      <c r="S678" s="59"/>
      <c r="T678" s="59"/>
      <c r="U678" s="59"/>
      <c r="V678" s="59"/>
      <c r="W678" s="59"/>
      <c r="X678" s="59"/>
      <c r="Y678" s="59"/>
      <c r="Z678" s="59"/>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8"/>
      <c r="K679" s="59"/>
      <c r="L679" s="59"/>
      <c r="M679" s="59"/>
      <c r="N679" s="59"/>
      <c r="O679" s="59"/>
      <c r="P679" s="59"/>
      <c r="Q679" s="59"/>
      <c r="R679" s="59"/>
      <c r="S679" s="59"/>
      <c r="T679" s="59"/>
      <c r="U679" s="59"/>
      <c r="V679" s="59"/>
      <c r="W679" s="59"/>
      <c r="X679" s="59"/>
      <c r="Y679" s="59"/>
      <c r="Z679" s="59"/>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8"/>
      <c r="K680" s="59"/>
      <c r="L680" s="59"/>
      <c r="M680" s="59"/>
      <c r="N680" s="59"/>
      <c r="O680" s="59"/>
      <c r="P680" s="59"/>
      <c r="Q680" s="59"/>
      <c r="R680" s="59"/>
      <c r="S680" s="59"/>
      <c r="T680" s="59"/>
      <c r="U680" s="59"/>
      <c r="V680" s="59"/>
      <c r="W680" s="59"/>
      <c r="X680" s="59"/>
      <c r="Y680" s="59"/>
      <c r="Z680" s="59"/>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8"/>
      <c r="K681" s="59"/>
      <c r="L681" s="59"/>
      <c r="M681" s="59"/>
      <c r="N681" s="59"/>
      <c r="O681" s="59"/>
      <c r="P681" s="59"/>
      <c r="Q681" s="59"/>
      <c r="R681" s="59"/>
      <c r="S681" s="59"/>
      <c r="T681" s="59"/>
      <c r="U681" s="59"/>
      <c r="V681" s="59"/>
      <c r="W681" s="59"/>
      <c r="X681" s="59"/>
      <c r="Y681" s="59"/>
      <c r="Z681" s="59"/>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8"/>
      <c r="K682" s="59"/>
      <c r="L682" s="59"/>
      <c r="M682" s="59"/>
      <c r="N682" s="59"/>
      <c r="O682" s="59"/>
      <c r="P682" s="59"/>
      <c r="Q682" s="59"/>
      <c r="R682" s="59"/>
      <c r="S682" s="59"/>
      <c r="T682" s="59"/>
      <c r="U682" s="59"/>
      <c r="V682" s="59"/>
      <c r="W682" s="59"/>
      <c r="X682" s="59"/>
      <c r="Y682" s="59"/>
      <c r="Z682" s="59"/>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8"/>
      <c r="K683" s="59"/>
      <c r="L683" s="59"/>
      <c r="M683" s="59"/>
      <c r="N683" s="59"/>
      <c r="O683" s="59"/>
      <c r="P683" s="59"/>
      <c r="Q683" s="59"/>
      <c r="R683" s="59"/>
      <c r="S683" s="59"/>
      <c r="T683" s="59"/>
      <c r="U683" s="59"/>
      <c r="V683" s="59"/>
      <c r="W683" s="59"/>
      <c r="X683" s="59"/>
      <c r="Y683" s="59"/>
      <c r="Z683" s="59"/>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8"/>
      <c r="K684" s="59"/>
      <c r="L684" s="59"/>
      <c r="M684" s="59"/>
      <c r="N684" s="59"/>
      <c r="O684" s="59"/>
      <c r="P684" s="59"/>
      <c r="Q684" s="59"/>
      <c r="R684" s="59"/>
      <c r="S684" s="59"/>
      <c r="T684" s="59"/>
      <c r="U684" s="59"/>
      <c r="V684" s="59"/>
      <c r="W684" s="59"/>
      <c r="X684" s="59"/>
      <c r="Y684" s="59"/>
      <c r="Z684" s="59"/>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8"/>
      <c r="K685" s="59"/>
      <c r="L685" s="59"/>
      <c r="M685" s="59"/>
      <c r="N685" s="59"/>
      <c r="O685" s="59"/>
      <c r="P685" s="59"/>
      <c r="Q685" s="59"/>
      <c r="R685" s="59"/>
      <c r="S685" s="59"/>
      <c r="T685" s="59"/>
      <c r="U685" s="59"/>
      <c r="V685" s="59"/>
      <c r="W685" s="59"/>
      <c r="X685" s="59"/>
      <c r="Y685" s="59"/>
      <c r="Z685" s="59"/>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8"/>
      <c r="K686" s="59"/>
      <c r="L686" s="59"/>
      <c r="M686" s="59"/>
      <c r="N686" s="59"/>
      <c r="O686" s="59"/>
      <c r="P686" s="59"/>
      <c r="Q686" s="59"/>
      <c r="R686" s="59"/>
      <c r="S686" s="59"/>
      <c r="T686" s="59"/>
      <c r="U686" s="59"/>
      <c r="V686" s="59"/>
      <c r="W686" s="59"/>
      <c r="X686" s="59"/>
      <c r="Y686" s="59"/>
      <c r="Z686" s="59"/>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8"/>
      <c r="K687" s="59"/>
      <c r="L687" s="59"/>
      <c r="M687" s="59"/>
      <c r="N687" s="59"/>
      <c r="O687" s="59"/>
      <c r="P687" s="59"/>
      <c r="Q687" s="59"/>
      <c r="R687" s="59"/>
      <c r="S687" s="59"/>
      <c r="T687" s="59"/>
      <c r="U687" s="59"/>
      <c r="V687" s="59"/>
      <c r="W687" s="59"/>
      <c r="X687" s="59"/>
      <c r="Y687" s="59"/>
      <c r="Z687" s="59"/>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8"/>
      <c r="K688" s="59"/>
      <c r="L688" s="59"/>
      <c r="M688" s="59"/>
      <c r="N688" s="59"/>
      <c r="O688" s="59"/>
      <c r="P688" s="59"/>
      <c r="Q688" s="59"/>
      <c r="R688" s="59"/>
      <c r="S688" s="59"/>
      <c r="T688" s="59"/>
      <c r="U688" s="59"/>
      <c r="V688" s="59"/>
      <c r="W688" s="59"/>
      <c r="X688" s="59"/>
      <c r="Y688" s="59"/>
      <c r="Z688" s="59"/>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8"/>
      <c r="K689" s="59"/>
      <c r="L689" s="59"/>
      <c r="M689" s="59"/>
      <c r="N689" s="59"/>
      <c r="O689" s="59"/>
      <c r="P689" s="59"/>
      <c r="Q689" s="59"/>
      <c r="R689" s="59"/>
      <c r="S689" s="59"/>
      <c r="T689" s="59"/>
      <c r="U689" s="59"/>
      <c r="V689" s="59"/>
      <c r="W689" s="59"/>
      <c r="X689" s="59"/>
      <c r="Y689" s="59"/>
      <c r="Z689" s="59"/>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8"/>
      <c r="K690" s="59"/>
      <c r="L690" s="59"/>
      <c r="M690" s="59"/>
      <c r="N690" s="59"/>
      <c r="O690" s="59"/>
      <c r="P690" s="59"/>
      <c r="Q690" s="59"/>
      <c r="R690" s="59"/>
      <c r="S690" s="59"/>
      <c r="T690" s="59"/>
      <c r="U690" s="59"/>
      <c r="V690" s="59"/>
      <c r="W690" s="59"/>
      <c r="X690" s="59"/>
      <c r="Y690" s="59"/>
      <c r="Z690" s="59"/>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8"/>
      <c r="K691" s="59"/>
      <c r="L691" s="59"/>
      <c r="M691" s="59"/>
      <c r="N691" s="59"/>
      <c r="O691" s="59"/>
      <c r="P691" s="59"/>
      <c r="Q691" s="59"/>
      <c r="R691" s="59"/>
      <c r="S691" s="59"/>
      <c r="T691" s="59"/>
      <c r="U691" s="59"/>
      <c r="V691" s="59"/>
      <c r="W691" s="59"/>
      <c r="X691" s="59"/>
      <c r="Y691" s="59"/>
      <c r="Z691" s="59"/>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8"/>
      <c r="K692" s="59"/>
      <c r="L692" s="59"/>
      <c r="M692" s="59"/>
      <c r="N692" s="59"/>
      <c r="O692" s="59"/>
      <c r="P692" s="59"/>
      <c r="Q692" s="59"/>
      <c r="R692" s="59"/>
      <c r="S692" s="59"/>
      <c r="T692" s="59"/>
      <c r="U692" s="59"/>
      <c r="V692" s="59"/>
      <c r="W692" s="59"/>
      <c r="X692" s="59"/>
      <c r="Y692" s="59"/>
      <c r="Z692" s="59"/>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8"/>
      <c r="K693" s="59"/>
      <c r="L693" s="59"/>
      <c r="M693" s="59"/>
      <c r="N693" s="59"/>
      <c r="O693" s="59"/>
      <c r="P693" s="59"/>
      <c r="Q693" s="59"/>
      <c r="R693" s="59"/>
      <c r="S693" s="59"/>
      <c r="T693" s="59"/>
      <c r="U693" s="59"/>
      <c r="V693" s="59"/>
      <c r="W693" s="59"/>
      <c r="X693" s="59"/>
      <c r="Y693" s="59"/>
      <c r="Z693" s="59"/>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8"/>
      <c r="K694" s="59"/>
      <c r="L694" s="59"/>
      <c r="M694" s="59"/>
      <c r="N694" s="59"/>
      <c r="O694" s="59"/>
      <c r="P694" s="59"/>
      <c r="Q694" s="59"/>
      <c r="R694" s="59"/>
      <c r="S694" s="59"/>
      <c r="T694" s="59"/>
      <c r="U694" s="59"/>
      <c r="V694" s="59"/>
      <c r="W694" s="59"/>
      <c r="X694" s="59"/>
      <c r="Y694" s="59"/>
      <c r="Z694" s="59"/>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8"/>
      <c r="K695" s="59"/>
      <c r="L695" s="59"/>
      <c r="M695" s="59"/>
      <c r="N695" s="59"/>
      <c r="O695" s="59"/>
      <c r="P695" s="59"/>
      <c r="Q695" s="59"/>
      <c r="R695" s="59"/>
      <c r="S695" s="59"/>
      <c r="T695" s="59"/>
      <c r="U695" s="59"/>
      <c r="V695" s="59"/>
      <c r="W695" s="59"/>
      <c r="X695" s="59"/>
      <c r="Y695" s="59"/>
      <c r="Z695" s="59"/>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8"/>
      <c r="K696" s="59"/>
      <c r="L696" s="59"/>
      <c r="M696" s="59"/>
      <c r="N696" s="59"/>
      <c r="O696" s="59"/>
      <c r="P696" s="59"/>
      <c r="Q696" s="59"/>
      <c r="R696" s="59"/>
      <c r="S696" s="59"/>
      <c r="T696" s="59"/>
      <c r="U696" s="59"/>
      <c r="V696" s="59"/>
      <c r="W696" s="59"/>
      <c r="X696" s="59"/>
      <c r="Y696" s="59"/>
      <c r="Z696" s="59"/>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8"/>
      <c r="K697" s="59"/>
      <c r="L697" s="59"/>
      <c r="M697" s="59"/>
      <c r="N697" s="59"/>
      <c r="O697" s="59"/>
      <c r="P697" s="59"/>
      <c r="Q697" s="59"/>
      <c r="R697" s="59"/>
      <c r="S697" s="59"/>
      <c r="T697" s="59"/>
      <c r="U697" s="59"/>
      <c r="V697" s="59"/>
      <c r="W697" s="59"/>
      <c r="X697" s="59"/>
      <c r="Y697" s="59"/>
      <c r="Z697" s="59"/>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8"/>
      <c r="K698" s="59"/>
      <c r="L698" s="59"/>
      <c r="M698" s="59"/>
      <c r="N698" s="59"/>
      <c r="O698" s="59"/>
      <c r="P698" s="59"/>
      <c r="Q698" s="59"/>
      <c r="R698" s="59"/>
      <c r="S698" s="59"/>
      <c r="T698" s="59"/>
      <c r="U698" s="59"/>
      <c r="V698" s="59"/>
      <c r="W698" s="59"/>
      <c r="X698" s="59"/>
      <c r="Y698" s="59"/>
      <c r="Z698" s="59"/>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8"/>
      <c r="K699" s="59"/>
      <c r="L699" s="59"/>
      <c r="M699" s="59"/>
      <c r="N699" s="59"/>
      <c r="O699" s="59"/>
      <c r="P699" s="59"/>
      <c r="Q699" s="59"/>
      <c r="R699" s="59"/>
      <c r="S699" s="59"/>
      <c r="T699" s="59"/>
      <c r="U699" s="59"/>
      <c r="V699" s="59"/>
      <c r="W699" s="59"/>
      <c r="X699" s="59"/>
      <c r="Y699" s="59"/>
      <c r="Z699" s="59"/>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8"/>
      <c r="K700" s="59"/>
      <c r="L700" s="59"/>
      <c r="M700" s="59"/>
      <c r="N700" s="59"/>
      <c r="O700" s="59"/>
      <c r="P700" s="59"/>
      <c r="Q700" s="59"/>
      <c r="R700" s="59"/>
      <c r="S700" s="59"/>
      <c r="T700" s="59"/>
      <c r="U700" s="59"/>
      <c r="V700" s="59"/>
      <c r="W700" s="59"/>
      <c r="X700" s="59"/>
      <c r="Y700" s="59"/>
      <c r="Z700" s="59"/>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8"/>
      <c r="K701" s="59"/>
      <c r="L701" s="59"/>
      <c r="M701" s="59"/>
      <c r="N701" s="59"/>
      <c r="O701" s="59"/>
      <c r="P701" s="59"/>
      <c r="Q701" s="59"/>
      <c r="R701" s="59"/>
      <c r="S701" s="59"/>
      <c r="T701" s="59"/>
      <c r="U701" s="59"/>
      <c r="V701" s="59"/>
      <c r="W701" s="59"/>
      <c r="X701" s="59"/>
      <c r="Y701" s="59"/>
      <c r="Z701" s="59"/>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8"/>
      <c r="K702" s="59"/>
      <c r="L702" s="59"/>
      <c r="M702" s="59"/>
      <c r="N702" s="59"/>
      <c r="O702" s="59"/>
      <c r="P702" s="59"/>
      <c r="Q702" s="59"/>
      <c r="R702" s="59"/>
      <c r="S702" s="59"/>
      <c r="T702" s="59"/>
      <c r="U702" s="59"/>
      <c r="V702" s="59"/>
      <c r="W702" s="59"/>
      <c r="X702" s="59"/>
      <c r="Y702" s="59"/>
      <c r="Z702" s="59"/>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8"/>
      <c r="K703" s="59"/>
      <c r="L703" s="59"/>
      <c r="M703" s="59"/>
      <c r="N703" s="59"/>
      <c r="O703" s="59"/>
      <c r="P703" s="59"/>
      <c r="Q703" s="59"/>
      <c r="R703" s="59"/>
      <c r="S703" s="59"/>
      <c r="T703" s="59"/>
      <c r="U703" s="59"/>
      <c r="V703" s="59"/>
      <c r="W703" s="59"/>
      <c r="X703" s="59"/>
      <c r="Y703" s="59"/>
      <c r="Z703" s="59"/>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8"/>
      <c r="K704" s="59"/>
      <c r="L704" s="59"/>
      <c r="M704" s="59"/>
      <c r="N704" s="59"/>
      <c r="O704" s="59"/>
      <c r="P704" s="59"/>
      <c r="Q704" s="59"/>
      <c r="R704" s="59"/>
      <c r="S704" s="59"/>
      <c r="T704" s="59"/>
      <c r="U704" s="59"/>
      <c r="V704" s="59"/>
      <c r="W704" s="59"/>
      <c r="X704" s="59"/>
      <c r="Y704" s="59"/>
      <c r="Z704" s="59"/>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8"/>
      <c r="K705" s="59"/>
      <c r="L705" s="59"/>
      <c r="M705" s="59"/>
      <c r="N705" s="59"/>
      <c r="O705" s="59"/>
      <c r="P705" s="59"/>
      <c r="Q705" s="59"/>
      <c r="R705" s="59"/>
      <c r="S705" s="59"/>
      <c r="T705" s="59"/>
      <c r="U705" s="59"/>
      <c r="V705" s="59"/>
      <c r="W705" s="59"/>
      <c r="X705" s="59"/>
      <c r="Y705" s="59"/>
      <c r="Z705" s="59"/>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8"/>
      <c r="K706" s="59"/>
      <c r="L706" s="59"/>
      <c r="M706" s="59"/>
      <c r="N706" s="59"/>
      <c r="O706" s="59"/>
      <c r="P706" s="59"/>
      <c r="Q706" s="59"/>
      <c r="R706" s="59"/>
      <c r="S706" s="59"/>
      <c r="T706" s="59"/>
      <c r="U706" s="59"/>
      <c r="V706" s="59"/>
      <c r="W706" s="59"/>
      <c r="X706" s="59"/>
      <c r="Y706" s="59"/>
      <c r="Z706" s="59"/>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8"/>
      <c r="K707" s="59"/>
      <c r="L707" s="59"/>
      <c r="M707" s="59"/>
      <c r="N707" s="59"/>
      <c r="O707" s="59"/>
      <c r="P707" s="59"/>
      <c r="Q707" s="59"/>
      <c r="R707" s="59"/>
      <c r="S707" s="59"/>
      <c r="T707" s="59"/>
      <c r="U707" s="59"/>
      <c r="V707" s="59"/>
      <c r="W707" s="59"/>
      <c r="X707" s="59"/>
      <c r="Y707" s="59"/>
      <c r="Z707" s="59"/>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8"/>
      <c r="K708" s="59"/>
      <c r="L708" s="59"/>
      <c r="M708" s="59"/>
      <c r="N708" s="59"/>
      <c r="O708" s="59"/>
      <c r="P708" s="59"/>
      <c r="Q708" s="59"/>
      <c r="R708" s="59"/>
      <c r="S708" s="59"/>
      <c r="T708" s="59"/>
      <c r="U708" s="59"/>
      <c r="V708" s="59"/>
      <c r="W708" s="59"/>
      <c r="X708" s="59"/>
      <c r="Y708" s="59"/>
      <c r="Z708" s="59"/>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8"/>
      <c r="K709" s="59"/>
      <c r="L709" s="59"/>
      <c r="M709" s="59"/>
      <c r="N709" s="59"/>
      <c r="O709" s="59"/>
      <c r="P709" s="59"/>
      <c r="Q709" s="59"/>
      <c r="R709" s="59"/>
      <c r="S709" s="59"/>
      <c r="T709" s="59"/>
      <c r="U709" s="59"/>
      <c r="V709" s="59"/>
      <c r="W709" s="59"/>
      <c r="X709" s="59"/>
      <c r="Y709" s="59"/>
      <c r="Z709" s="59"/>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8"/>
      <c r="K710" s="59"/>
      <c r="L710" s="59"/>
      <c r="M710" s="59"/>
      <c r="N710" s="59"/>
      <c r="O710" s="59"/>
      <c r="P710" s="59"/>
      <c r="Q710" s="59"/>
      <c r="R710" s="59"/>
      <c r="S710" s="59"/>
      <c r="T710" s="59"/>
      <c r="U710" s="59"/>
      <c r="V710" s="59"/>
      <c r="W710" s="59"/>
      <c r="X710" s="59"/>
      <c r="Y710" s="59"/>
      <c r="Z710" s="59"/>
    </row>
    <row r="711" spans="1:26" ht="12.75" customHeight="1" x14ac:dyDescent="0.2">
      <c r="A711" s="55">
        <v>151</v>
      </c>
      <c r="B711" s="54">
        <v>710</v>
      </c>
      <c r="C711" s="54">
        <f>'PR-RAS'!D718</f>
        <v>2854.33</v>
      </c>
      <c r="D711" s="54">
        <f>'PR-RAS'!E718</f>
        <v>2760.18</v>
      </c>
      <c r="E711" s="54">
        <v>0</v>
      </c>
      <c r="F711" s="54">
        <v>0</v>
      </c>
      <c r="G711" s="56">
        <f t="shared" si="22"/>
        <v>5946.0298999999986</v>
      </c>
      <c r="H711" s="56">
        <f t="shared" si="23"/>
        <v>0.50999999999976353</v>
      </c>
      <c r="I711" s="57">
        <v>0</v>
      </c>
      <c r="J711" s="58"/>
      <c r="K711" s="59"/>
      <c r="L711" s="59"/>
      <c r="M711" s="59"/>
      <c r="N711" s="59"/>
      <c r="O711" s="59"/>
      <c r="P711" s="59"/>
      <c r="Q711" s="59"/>
      <c r="R711" s="59"/>
      <c r="S711" s="59"/>
      <c r="T711" s="59"/>
      <c r="U711" s="59"/>
      <c r="V711" s="59"/>
      <c r="W711" s="59"/>
      <c r="X711" s="59"/>
      <c r="Y711" s="59"/>
      <c r="Z711" s="59"/>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8"/>
      <c r="K712" s="59"/>
      <c r="L712" s="59"/>
      <c r="M712" s="59"/>
      <c r="N712" s="59"/>
      <c r="O712" s="59"/>
      <c r="P712" s="59"/>
      <c r="Q712" s="59"/>
      <c r="R712" s="59"/>
      <c r="S712" s="59"/>
      <c r="T712" s="59"/>
      <c r="U712" s="59"/>
      <c r="V712" s="59"/>
      <c r="W712" s="59"/>
      <c r="X712" s="59"/>
      <c r="Y712" s="59"/>
      <c r="Z712" s="59"/>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8"/>
      <c r="K713" s="59"/>
      <c r="L713" s="59"/>
      <c r="M713" s="59"/>
      <c r="N713" s="59"/>
      <c r="O713" s="59"/>
      <c r="P713" s="59"/>
      <c r="Q713" s="59"/>
      <c r="R713" s="59"/>
      <c r="S713" s="59"/>
      <c r="T713" s="59"/>
      <c r="U713" s="59"/>
      <c r="V713" s="59"/>
      <c r="W713" s="59"/>
      <c r="X713" s="59"/>
      <c r="Y713" s="59"/>
      <c r="Z713" s="59"/>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8"/>
      <c r="K714" s="59"/>
      <c r="L714" s="59"/>
      <c r="M714" s="59"/>
      <c r="N714" s="59"/>
      <c r="O714" s="59"/>
      <c r="P714" s="59"/>
      <c r="Q714" s="59"/>
      <c r="R714" s="59"/>
      <c r="S714" s="59"/>
      <c r="T714" s="59"/>
      <c r="U714" s="59"/>
      <c r="V714" s="59"/>
      <c r="W714" s="59"/>
      <c r="X714" s="59"/>
      <c r="Y714" s="59"/>
      <c r="Z714" s="59"/>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8"/>
      <c r="K715" s="59"/>
      <c r="L715" s="59"/>
      <c r="M715" s="59"/>
      <c r="N715" s="59"/>
      <c r="O715" s="59"/>
      <c r="P715" s="59"/>
      <c r="Q715" s="59"/>
      <c r="R715" s="59"/>
      <c r="S715" s="59"/>
      <c r="T715" s="59"/>
      <c r="U715" s="59"/>
      <c r="V715" s="59"/>
      <c r="W715" s="59"/>
      <c r="X715" s="59"/>
      <c r="Y715" s="59"/>
      <c r="Z715" s="59"/>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8"/>
      <c r="K716" s="59"/>
      <c r="L716" s="59"/>
      <c r="M716" s="59"/>
      <c r="N716" s="59"/>
      <c r="O716" s="59"/>
      <c r="P716" s="59"/>
      <c r="Q716" s="59"/>
      <c r="R716" s="59"/>
      <c r="S716" s="59"/>
      <c r="T716" s="59"/>
      <c r="U716" s="59"/>
      <c r="V716" s="59"/>
      <c r="W716" s="59"/>
      <c r="X716" s="59"/>
      <c r="Y716" s="59"/>
      <c r="Z716" s="59"/>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8"/>
      <c r="K717" s="59"/>
      <c r="L717" s="59"/>
      <c r="M717" s="59"/>
      <c r="N717" s="59"/>
      <c r="O717" s="59"/>
      <c r="P717" s="59"/>
      <c r="Q717" s="59"/>
      <c r="R717" s="59"/>
      <c r="S717" s="59"/>
      <c r="T717" s="59"/>
      <c r="U717" s="59"/>
      <c r="V717" s="59"/>
      <c r="W717" s="59"/>
      <c r="X717" s="59"/>
      <c r="Y717" s="59"/>
      <c r="Z717" s="59"/>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8"/>
      <c r="K718" s="59"/>
      <c r="L718" s="59"/>
      <c r="M718" s="59"/>
      <c r="N718" s="59"/>
      <c r="O718" s="59"/>
      <c r="P718" s="59"/>
      <c r="Q718" s="59"/>
      <c r="R718" s="59"/>
      <c r="S718" s="59"/>
      <c r="T718" s="59"/>
      <c r="U718" s="59"/>
      <c r="V718" s="59"/>
      <c r="W718" s="59"/>
      <c r="X718" s="59"/>
      <c r="Y718" s="59"/>
      <c r="Z718" s="59"/>
    </row>
    <row r="719" spans="1:26" ht="12.75" customHeight="1" x14ac:dyDescent="0.2">
      <c r="A719" s="55">
        <v>151</v>
      </c>
      <c r="B719" s="54">
        <v>718</v>
      </c>
      <c r="C719" s="54">
        <f>'PR-RAS'!D726</f>
        <v>2201.2600000000002</v>
      </c>
      <c r="D719" s="54">
        <f>'PR-RAS'!E726</f>
        <v>0</v>
      </c>
      <c r="E719" s="54">
        <v>0</v>
      </c>
      <c r="F719" s="54">
        <v>0</v>
      </c>
      <c r="G719" s="56">
        <f t="shared" si="22"/>
        <v>1580.50468</v>
      </c>
      <c r="H719" s="56">
        <f t="shared" si="23"/>
        <v>0.26000000000021828</v>
      </c>
      <c r="I719" s="57">
        <v>0</v>
      </c>
      <c r="J719" s="58"/>
      <c r="K719" s="59"/>
      <c r="L719" s="59"/>
      <c r="M719" s="59"/>
      <c r="N719" s="59"/>
      <c r="O719" s="59"/>
      <c r="P719" s="59"/>
      <c r="Q719" s="59"/>
      <c r="R719" s="59"/>
      <c r="S719" s="59"/>
      <c r="T719" s="59"/>
      <c r="U719" s="59"/>
      <c r="V719" s="59"/>
      <c r="W719" s="59"/>
      <c r="X719" s="59"/>
      <c r="Y719" s="59"/>
      <c r="Z719" s="59"/>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8"/>
      <c r="K720" s="59"/>
      <c r="L720" s="59"/>
      <c r="M720" s="59"/>
      <c r="N720" s="59"/>
      <c r="O720" s="59"/>
      <c r="P720" s="59"/>
      <c r="Q720" s="59"/>
      <c r="R720" s="59"/>
      <c r="S720" s="59"/>
      <c r="T720" s="59"/>
      <c r="U720" s="59"/>
      <c r="V720" s="59"/>
      <c r="W720" s="59"/>
      <c r="X720" s="59"/>
      <c r="Y720" s="59"/>
      <c r="Z720" s="59"/>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8"/>
      <c r="K721" s="59"/>
      <c r="L721" s="59"/>
      <c r="M721" s="59"/>
      <c r="N721" s="59"/>
      <c r="O721" s="59"/>
      <c r="P721" s="59"/>
      <c r="Q721" s="59"/>
      <c r="R721" s="59"/>
      <c r="S721" s="59"/>
      <c r="T721" s="59"/>
      <c r="U721" s="59"/>
      <c r="V721" s="59"/>
      <c r="W721" s="59"/>
      <c r="X721" s="59"/>
      <c r="Y721" s="59"/>
      <c r="Z721" s="59"/>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8"/>
      <c r="K722" s="59"/>
      <c r="L722" s="59"/>
      <c r="M722" s="59"/>
      <c r="N722" s="59"/>
      <c r="O722" s="59"/>
      <c r="P722" s="59"/>
      <c r="Q722" s="59"/>
      <c r="R722" s="59"/>
      <c r="S722" s="59"/>
      <c r="T722" s="59"/>
      <c r="U722" s="59"/>
      <c r="V722" s="59"/>
      <c r="W722" s="59"/>
      <c r="X722" s="59"/>
      <c r="Y722" s="59"/>
      <c r="Z722" s="59"/>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8"/>
      <c r="K723" s="59"/>
      <c r="L723" s="59"/>
      <c r="M723" s="59"/>
      <c r="N723" s="59"/>
      <c r="O723" s="59"/>
      <c r="P723" s="59"/>
      <c r="Q723" s="59"/>
      <c r="R723" s="59"/>
      <c r="S723" s="59"/>
      <c r="T723" s="59"/>
      <c r="U723" s="59"/>
      <c r="V723" s="59"/>
      <c r="W723" s="59"/>
      <c r="X723" s="59"/>
      <c r="Y723" s="59"/>
      <c r="Z723" s="59"/>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8"/>
      <c r="K724" s="59"/>
      <c r="L724" s="59"/>
      <c r="M724" s="59"/>
      <c r="N724" s="59"/>
      <c r="O724" s="59"/>
      <c r="P724" s="59"/>
      <c r="Q724" s="59"/>
      <c r="R724" s="59"/>
      <c r="S724" s="59"/>
      <c r="T724" s="59"/>
      <c r="U724" s="59"/>
      <c r="V724" s="59"/>
      <c r="W724" s="59"/>
      <c r="X724" s="59"/>
      <c r="Y724" s="59"/>
      <c r="Z724" s="59"/>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8"/>
      <c r="K725" s="59"/>
      <c r="L725" s="59"/>
      <c r="M725" s="59"/>
      <c r="N725" s="59"/>
      <c r="O725" s="59"/>
      <c r="P725" s="59"/>
      <c r="Q725" s="59"/>
      <c r="R725" s="59"/>
      <c r="S725" s="59"/>
      <c r="T725" s="59"/>
      <c r="U725" s="59"/>
      <c r="V725" s="59"/>
      <c r="W725" s="59"/>
      <c r="X725" s="59"/>
      <c r="Y725" s="59"/>
      <c r="Z725" s="59"/>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8"/>
      <c r="K726" s="59"/>
      <c r="L726" s="59"/>
      <c r="M726" s="59"/>
      <c r="N726" s="59"/>
      <c r="O726" s="59"/>
      <c r="P726" s="59"/>
      <c r="Q726" s="59"/>
      <c r="R726" s="59"/>
      <c r="S726" s="59"/>
      <c r="T726" s="59"/>
      <c r="U726" s="59"/>
      <c r="V726" s="59"/>
      <c r="W726" s="59"/>
      <c r="X726" s="59"/>
      <c r="Y726" s="59"/>
      <c r="Z726" s="59"/>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8"/>
      <c r="K727" s="59"/>
      <c r="L727" s="59"/>
      <c r="M727" s="59"/>
      <c r="N727" s="59"/>
      <c r="O727" s="59"/>
      <c r="P727" s="59"/>
      <c r="Q727" s="59"/>
      <c r="R727" s="59"/>
      <c r="S727" s="59"/>
      <c r="T727" s="59"/>
      <c r="U727" s="59"/>
      <c r="V727" s="59"/>
      <c r="W727" s="59"/>
      <c r="X727" s="59"/>
      <c r="Y727" s="59"/>
      <c r="Z727" s="59"/>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8"/>
      <c r="K728" s="59"/>
      <c r="L728" s="59"/>
      <c r="M728" s="59"/>
      <c r="N728" s="59"/>
      <c r="O728" s="59"/>
      <c r="P728" s="59"/>
      <c r="Q728" s="59"/>
      <c r="R728" s="59"/>
      <c r="S728" s="59"/>
      <c r="T728" s="59"/>
      <c r="U728" s="59"/>
      <c r="V728" s="59"/>
      <c r="W728" s="59"/>
      <c r="X728" s="59"/>
      <c r="Y728" s="59"/>
      <c r="Z728" s="59"/>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8"/>
      <c r="K729" s="59"/>
      <c r="L729" s="59"/>
      <c r="M729" s="59"/>
      <c r="N729" s="59"/>
      <c r="O729" s="59"/>
      <c r="P729" s="59"/>
      <c r="Q729" s="59"/>
      <c r="R729" s="59"/>
      <c r="S729" s="59"/>
      <c r="T729" s="59"/>
      <c r="U729" s="59"/>
      <c r="V729" s="59"/>
      <c r="W729" s="59"/>
      <c r="X729" s="59"/>
      <c r="Y729" s="59"/>
      <c r="Z729" s="59"/>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8"/>
      <c r="K730" s="59"/>
      <c r="L730" s="59"/>
      <c r="M730" s="59"/>
      <c r="N730" s="59"/>
      <c r="O730" s="59"/>
      <c r="P730" s="59"/>
      <c r="Q730" s="59"/>
      <c r="R730" s="59"/>
      <c r="S730" s="59"/>
      <c r="T730" s="59"/>
      <c r="U730" s="59"/>
      <c r="V730" s="59"/>
      <c r="W730" s="59"/>
      <c r="X730" s="59"/>
      <c r="Y730" s="59"/>
      <c r="Z730" s="59"/>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8"/>
      <c r="K731" s="59"/>
      <c r="L731" s="59"/>
      <c r="M731" s="59"/>
      <c r="N731" s="59"/>
      <c r="O731" s="59"/>
      <c r="P731" s="59"/>
      <c r="Q731" s="59"/>
      <c r="R731" s="59"/>
      <c r="S731" s="59"/>
      <c r="T731" s="59"/>
      <c r="U731" s="59"/>
      <c r="V731" s="59"/>
      <c r="W731" s="59"/>
      <c r="X731" s="59"/>
      <c r="Y731" s="59"/>
      <c r="Z731" s="59"/>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8"/>
      <c r="K732" s="59"/>
      <c r="L732" s="59"/>
      <c r="M732" s="59"/>
      <c r="N732" s="59"/>
      <c r="O732" s="59"/>
      <c r="P732" s="59"/>
      <c r="Q732" s="59"/>
      <c r="R732" s="59"/>
      <c r="S732" s="59"/>
      <c r="T732" s="59"/>
      <c r="U732" s="59"/>
      <c r="V732" s="59"/>
      <c r="W732" s="59"/>
      <c r="X732" s="59"/>
      <c r="Y732" s="59"/>
      <c r="Z732" s="59"/>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8"/>
      <c r="K733" s="59"/>
      <c r="L733" s="59"/>
      <c r="M733" s="59"/>
      <c r="N733" s="59"/>
      <c r="O733" s="59"/>
      <c r="P733" s="59"/>
      <c r="Q733" s="59"/>
      <c r="R733" s="59"/>
      <c r="S733" s="59"/>
      <c r="T733" s="59"/>
      <c r="U733" s="59"/>
      <c r="V733" s="59"/>
      <c r="W733" s="59"/>
      <c r="X733" s="59"/>
      <c r="Y733" s="59"/>
      <c r="Z733" s="59"/>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8"/>
      <c r="K734" s="59"/>
      <c r="L734" s="59"/>
      <c r="M734" s="59"/>
      <c r="N734" s="59"/>
      <c r="O734" s="59"/>
      <c r="P734" s="59"/>
      <c r="Q734" s="59"/>
      <c r="R734" s="59"/>
      <c r="S734" s="59"/>
      <c r="T734" s="59"/>
      <c r="U734" s="59"/>
      <c r="V734" s="59"/>
      <c r="W734" s="59"/>
      <c r="X734" s="59"/>
      <c r="Y734" s="59"/>
      <c r="Z734" s="59"/>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8"/>
      <c r="K735" s="59"/>
      <c r="L735" s="59"/>
      <c r="M735" s="59"/>
      <c r="N735" s="59"/>
      <c r="O735" s="59"/>
      <c r="P735" s="59"/>
      <c r="Q735" s="59"/>
      <c r="R735" s="59"/>
      <c r="S735" s="59"/>
      <c r="T735" s="59"/>
      <c r="U735" s="59"/>
      <c r="V735" s="59"/>
      <c r="W735" s="59"/>
      <c r="X735" s="59"/>
      <c r="Y735" s="59"/>
      <c r="Z735" s="59"/>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8"/>
      <c r="K736" s="59"/>
      <c r="L736" s="59"/>
      <c r="M736" s="59"/>
      <c r="N736" s="59"/>
      <c r="O736" s="59"/>
      <c r="P736" s="59"/>
      <c r="Q736" s="59"/>
      <c r="R736" s="59"/>
      <c r="S736" s="59"/>
      <c r="T736" s="59"/>
      <c r="U736" s="59"/>
      <c r="V736" s="59"/>
      <c r="W736" s="59"/>
      <c r="X736" s="59"/>
      <c r="Y736" s="59"/>
      <c r="Z736" s="59"/>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8"/>
      <c r="K737" s="59"/>
      <c r="L737" s="59"/>
      <c r="M737" s="59"/>
      <c r="N737" s="59"/>
      <c r="O737" s="59"/>
      <c r="P737" s="59"/>
      <c r="Q737" s="59"/>
      <c r="R737" s="59"/>
      <c r="S737" s="59"/>
      <c r="T737" s="59"/>
      <c r="U737" s="59"/>
      <c r="V737" s="59"/>
      <c r="W737" s="59"/>
      <c r="X737" s="59"/>
      <c r="Y737" s="59"/>
      <c r="Z737" s="59"/>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8"/>
      <c r="K738" s="59"/>
      <c r="L738" s="59"/>
      <c r="M738" s="59"/>
      <c r="N738" s="59"/>
      <c r="O738" s="59"/>
      <c r="P738" s="59"/>
      <c r="Q738" s="59"/>
      <c r="R738" s="59"/>
      <c r="S738" s="59"/>
      <c r="T738" s="59"/>
      <c r="U738" s="59"/>
      <c r="V738" s="59"/>
      <c r="W738" s="59"/>
      <c r="X738" s="59"/>
      <c r="Y738" s="59"/>
      <c r="Z738" s="59"/>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8"/>
      <c r="K739" s="59"/>
      <c r="L739" s="59"/>
      <c r="M739" s="59"/>
      <c r="N739" s="59"/>
      <c r="O739" s="59"/>
      <c r="P739" s="59"/>
      <c r="Q739" s="59"/>
      <c r="R739" s="59"/>
      <c r="S739" s="59"/>
      <c r="T739" s="59"/>
      <c r="U739" s="59"/>
      <c r="V739" s="59"/>
      <c r="W739" s="59"/>
      <c r="X739" s="59"/>
      <c r="Y739" s="59"/>
      <c r="Z739" s="59"/>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8"/>
      <c r="K740" s="59"/>
      <c r="L740" s="59"/>
      <c r="M740" s="59"/>
      <c r="N740" s="59"/>
      <c r="O740" s="59"/>
      <c r="P740" s="59"/>
      <c r="Q740" s="59"/>
      <c r="R740" s="59"/>
      <c r="S740" s="59"/>
      <c r="T740" s="59"/>
      <c r="U740" s="59"/>
      <c r="V740" s="59"/>
      <c r="W740" s="59"/>
      <c r="X740" s="59"/>
      <c r="Y740" s="59"/>
      <c r="Z740" s="59"/>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8"/>
      <c r="K741" s="59"/>
      <c r="L741" s="59"/>
      <c r="M741" s="59"/>
      <c r="N741" s="59"/>
      <c r="O741" s="59"/>
      <c r="P741" s="59"/>
      <c r="Q741" s="59"/>
      <c r="R741" s="59"/>
      <c r="S741" s="59"/>
      <c r="T741" s="59"/>
      <c r="U741" s="59"/>
      <c r="V741" s="59"/>
      <c r="W741" s="59"/>
      <c r="X741" s="59"/>
      <c r="Y741" s="59"/>
      <c r="Z741" s="59"/>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8"/>
      <c r="K742" s="59"/>
      <c r="L742" s="59"/>
      <c r="M742" s="59"/>
      <c r="N742" s="59"/>
      <c r="O742" s="59"/>
      <c r="P742" s="59"/>
      <c r="Q742" s="59"/>
      <c r="R742" s="59"/>
      <c r="S742" s="59"/>
      <c r="T742" s="59"/>
      <c r="U742" s="59"/>
      <c r="V742" s="59"/>
      <c r="W742" s="59"/>
      <c r="X742" s="59"/>
      <c r="Y742" s="59"/>
      <c r="Z742" s="59"/>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8"/>
      <c r="K743" s="59"/>
      <c r="L743" s="59"/>
      <c r="M743" s="59"/>
      <c r="N743" s="59"/>
      <c r="O743" s="59"/>
      <c r="P743" s="59"/>
      <c r="Q743" s="59"/>
      <c r="R743" s="59"/>
      <c r="S743" s="59"/>
      <c r="T743" s="59"/>
      <c r="U743" s="59"/>
      <c r="V743" s="59"/>
      <c r="W743" s="59"/>
      <c r="X743" s="59"/>
      <c r="Y743" s="59"/>
      <c r="Z743" s="59"/>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8"/>
      <c r="K744" s="59"/>
      <c r="L744" s="59"/>
      <c r="M744" s="59"/>
      <c r="N744" s="59"/>
      <c r="O744" s="59"/>
      <c r="P744" s="59"/>
      <c r="Q744" s="59"/>
      <c r="R744" s="59"/>
      <c r="S744" s="59"/>
      <c r="T744" s="59"/>
      <c r="U744" s="59"/>
      <c r="V744" s="59"/>
      <c r="W744" s="59"/>
      <c r="X744" s="59"/>
      <c r="Y744" s="59"/>
      <c r="Z744" s="59"/>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8"/>
      <c r="K745" s="59"/>
      <c r="L745" s="59"/>
      <c r="M745" s="59"/>
      <c r="N745" s="59"/>
      <c r="O745" s="59"/>
      <c r="P745" s="59"/>
      <c r="Q745" s="59"/>
      <c r="R745" s="59"/>
      <c r="S745" s="59"/>
      <c r="T745" s="59"/>
      <c r="U745" s="59"/>
      <c r="V745" s="59"/>
      <c r="W745" s="59"/>
      <c r="X745" s="59"/>
      <c r="Y745" s="59"/>
      <c r="Z745" s="59"/>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8"/>
      <c r="K746" s="59"/>
      <c r="L746" s="59"/>
      <c r="M746" s="59"/>
      <c r="N746" s="59"/>
      <c r="O746" s="59"/>
      <c r="P746" s="59"/>
      <c r="Q746" s="59"/>
      <c r="R746" s="59"/>
      <c r="S746" s="59"/>
      <c r="T746" s="59"/>
      <c r="U746" s="59"/>
      <c r="V746" s="59"/>
      <c r="W746" s="59"/>
      <c r="X746" s="59"/>
      <c r="Y746" s="59"/>
      <c r="Z746" s="59"/>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8"/>
      <c r="K747" s="59"/>
      <c r="L747" s="59"/>
      <c r="M747" s="59"/>
      <c r="N747" s="59"/>
      <c r="O747" s="59"/>
      <c r="P747" s="59"/>
      <c r="Q747" s="59"/>
      <c r="R747" s="59"/>
      <c r="S747" s="59"/>
      <c r="T747" s="59"/>
      <c r="U747" s="59"/>
      <c r="V747" s="59"/>
      <c r="W747" s="59"/>
      <c r="X747" s="59"/>
      <c r="Y747" s="59"/>
      <c r="Z747" s="59"/>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8"/>
      <c r="K748" s="59"/>
      <c r="L748" s="59"/>
      <c r="M748" s="59"/>
      <c r="N748" s="59"/>
      <c r="O748" s="59"/>
      <c r="P748" s="59"/>
      <c r="Q748" s="59"/>
      <c r="R748" s="59"/>
      <c r="S748" s="59"/>
      <c r="T748" s="59"/>
      <c r="U748" s="59"/>
      <c r="V748" s="59"/>
      <c r="W748" s="59"/>
      <c r="X748" s="59"/>
      <c r="Y748" s="59"/>
      <c r="Z748" s="59"/>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8"/>
      <c r="K749" s="59"/>
      <c r="L749" s="59"/>
      <c r="M749" s="59"/>
      <c r="N749" s="59"/>
      <c r="O749" s="59"/>
      <c r="P749" s="59"/>
      <c r="Q749" s="59"/>
      <c r="R749" s="59"/>
      <c r="S749" s="59"/>
      <c r="T749" s="59"/>
      <c r="U749" s="59"/>
      <c r="V749" s="59"/>
      <c r="W749" s="59"/>
      <c r="X749" s="59"/>
      <c r="Y749" s="59"/>
      <c r="Z749" s="59"/>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8"/>
      <c r="K750" s="59"/>
      <c r="L750" s="59"/>
      <c r="M750" s="59"/>
      <c r="N750" s="59"/>
      <c r="O750" s="59"/>
      <c r="P750" s="59"/>
      <c r="Q750" s="59"/>
      <c r="R750" s="59"/>
      <c r="S750" s="59"/>
      <c r="T750" s="59"/>
      <c r="U750" s="59"/>
      <c r="V750" s="59"/>
      <c r="W750" s="59"/>
      <c r="X750" s="59"/>
      <c r="Y750" s="59"/>
      <c r="Z750" s="59"/>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8"/>
      <c r="K751" s="59"/>
      <c r="L751" s="59"/>
      <c r="M751" s="59"/>
      <c r="N751" s="59"/>
      <c r="O751" s="59"/>
      <c r="P751" s="59"/>
      <c r="Q751" s="59"/>
      <c r="R751" s="59"/>
      <c r="S751" s="59"/>
      <c r="T751" s="59"/>
      <c r="U751" s="59"/>
      <c r="V751" s="59"/>
      <c r="W751" s="59"/>
      <c r="X751" s="59"/>
      <c r="Y751" s="59"/>
      <c r="Z751" s="59"/>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8"/>
      <c r="K752" s="59"/>
      <c r="L752" s="59"/>
      <c r="M752" s="59"/>
      <c r="N752" s="59"/>
      <c r="O752" s="59"/>
      <c r="P752" s="59"/>
      <c r="Q752" s="59"/>
      <c r="R752" s="59"/>
      <c r="S752" s="59"/>
      <c r="T752" s="59"/>
      <c r="U752" s="59"/>
      <c r="V752" s="59"/>
      <c r="W752" s="59"/>
      <c r="X752" s="59"/>
      <c r="Y752" s="59"/>
      <c r="Z752" s="59"/>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8"/>
      <c r="K753" s="59"/>
      <c r="L753" s="59"/>
      <c r="M753" s="59"/>
      <c r="N753" s="59"/>
      <c r="O753" s="59"/>
      <c r="P753" s="59"/>
      <c r="Q753" s="59"/>
      <c r="R753" s="59"/>
      <c r="S753" s="59"/>
      <c r="T753" s="59"/>
      <c r="U753" s="59"/>
      <c r="V753" s="59"/>
      <c r="W753" s="59"/>
      <c r="X753" s="59"/>
      <c r="Y753" s="59"/>
      <c r="Z753" s="59"/>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8"/>
      <c r="K754" s="59"/>
      <c r="L754" s="59"/>
      <c r="M754" s="59"/>
      <c r="N754" s="59"/>
      <c r="O754" s="59"/>
      <c r="P754" s="59"/>
      <c r="Q754" s="59"/>
      <c r="R754" s="59"/>
      <c r="S754" s="59"/>
      <c r="T754" s="59"/>
      <c r="U754" s="59"/>
      <c r="V754" s="59"/>
      <c r="W754" s="59"/>
      <c r="X754" s="59"/>
      <c r="Y754" s="59"/>
      <c r="Z754" s="59"/>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8"/>
      <c r="K755" s="59"/>
      <c r="L755" s="59"/>
      <c r="M755" s="59"/>
      <c r="N755" s="59"/>
      <c r="O755" s="59"/>
      <c r="P755" s="59"/>
      <c r="Q755" s="59"/>
      <c r="R755" s="59"/>
      <c r="S755" s="59"/>
      <c r="T755" s="59"/>
      <c r="U755" s="59"/>
      <c r="V755" s="59"/>
      <c r="W755" s="59"/>
      <c r="X755" s="59"/>
      <c r="Y755" s="59"/>
      <c r="Z755" s="59"/>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8"/>
      <c r="K756" s="59"/>
      <c r="L756" s="59"/>
      <c r="M756" s="59"/>
      <c r="N756" s="59"/>
      <c r="O756" s="59"/>
      <c r="P756" s="59"/>
      <c r="Q756" s="59"/>
      <c r="R756" s="59"/>
      <c r="S756" s="59"/>
      <c r="T756" s="59"/>
      <c r="U756" s="59"/>
      <c r="V756" s="59"/>
      <c r="W756" s="59"/>
      <c r="X756" s="59"/>
      <c r="Y756" s="59"/>
      <c r="Z756" s="59"/>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8"/>
      <c r="K757" s="59"/>
      <c r="L757" s="59"/>
      <c r="M757" s="59"/>
      <c r="N757" s="59"/>
      <c r="O757" s="59"/>
      <c r="P757" s="59"/>
      <c r="Q757" s="59"/>
      <c r="R757" s="59"/>
      <c r="S757" s="59"/>
      <c r="T757" s="59"/>
      <c r="U757" s="59"/>
      <c r="V757" s="59"/>
      <c r="W757" s="59"/>
      <c r="X757" s="59"/>
      <c r="Y757" s="59"/>
      <c r="Z757" s="59"/>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8"/>
      <c r="K758" s="59"/>
      <c r="L758" s="59"/>
      <c r="M758" s="59"/>
      <c r="N758" s="59"/>
      <c r="O758" s="59"/>
      <c r="P758" s="59"/>
      <c r="Q758" s="59"/>
      <c r="R758" s="59"/>
      <c r="S758" s="59"/>
      <c r="T758" s="59"/>
      <c r="U758" s="59"/>
      <c r="V758" s="59"/>
      <c r="W758" s="59"/>
      <c r="X758" s="59"/>
      <c r="Y758" s="59"/>
      <c r="Z758" s="59"/>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8"/>
      <c r="K759" s="59"/>
      <c r="L759" s="59"/>
      <c r="M759" s="59"/>
      <c r="N759" s="59"/>
      <c r="O759" s="59"/>
      <c r="P759" s="59"/>
      <c r="Q759" s="59"/>
      <c r="R759" s="59"/>
      <c r="S759" s="59"/>
      <c r="T759" s="59"/>
      <c r="U759" s="59"/>
      <c r="V759" s="59"/>
      <c r="W759" s="59"/>
      <c r="X759" s="59"/>
      <c r="Y759" s="59"/>
      <c r="Z759" s="59"/>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8"/>
      <c r="K760" s="59"/>
      <c r="L760" s="59"/>
      <c r="M760" s="59"/>
      <c r="N760" s="59"/>
      <c r="O760" s="59"/>
      <c r="P760" s="59"/>
      <c r="Q760" s="59"/>
      <c r="R760" s="59"/>
      <c r="S760" s="59"/>
      <c r="T760" s="59"/>
      <c r="U760" s="59"/>
      <c r="V760" s="59"/>
      <c r="W760" s="59"/>
      <c r="X760" s="59"/>
      <c r="Y760" s="59"/>
      <c r="Z760" s="59"/>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8"/>
      <c r="K761" s="59"/>
      <c r="L761" s="59"/>
      <c r="M761" s="59"/>
      <c r="N761" s="59"/>
      <c r="O761" s="59"/>
      <c r="P761" s="59"/>
      <c r="Q761" s="59"/>
      <c r="R761" s="59"/>
      <c r="S761" s="59"/>
      <c r="T761" s="59"/>
      <c r="U761" s="59"/>
      <c r="V761" s="59"/>
      <c r="W761" s="59"/>
      <c r="X761" s="59"/>
      <c r="Y761" s="59"/>
      <c r="Z761" s="59"/>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8"/>
      <c r="K762" s="59"/>
      <c r="L762" s="59"/>
      <c r="M762" s="59"/>
      <c r="N762" s="59"/>
      <c r="O762" s="59"/>
      <c r="P762" s="59"/>
      <c r="Q762" s="59"/>
      <c r="R762" s="59"/>
      <c r="S762" s="59"/>
      <c r="T762" s="59"/>
      <c r="U762" s="59"/>
      <c r="V762" s="59"/>
      <c r="W762" s="59"/>
      <c r="X762" s="59"/>
      <c r="Y762" s="59"/>
      <c r="Z762" s="59"/>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8"/>
      <c r="K763" s="59"/>
      <c r="L763" s="59"/>
      <c r="M763" s="59"/>
      <c r="N763" s="59"/>
      <c r="O763" s="59"/>
      <c r="P763" s="59"/>
      <c r="Q763" s="59"/>
      <c r="R763" s="59"/>
      <c r="S763" s="59"/>
      <c r="T763" s="59"/>
      <c r="U763" s="59"/>
      <c r="V763" s="59"/>
      <c r="W763" s="59"/>
      <c r="X763" s="59"/>
      <c r="Y763" s="59"/>
      <c r="Z763" s="59"/>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8"/>
      <c r="K764" s="59"/>
      <c r="L764" s="59"/>
      <c r="M764" s="59"/>
      <c r="N764" s="59"/>
      <c r="O764" s="59"/>
      <c r="P764" s="59"/>
      <c r="Q764" s="59"/>
      <c r="R764" s="59"/>
      <c r="S764" s="59"/>
      <c r="T764" s="59"/>
      <c r="U764" s="59"/>
      <c r="V764" s="59"/>
      <c r="W764" s="59"/>
      <c r="X764" s="59"/>
      <c r="Y764" s="59"/>
      <c r="Z764" s="59"/>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8"/>
      <c r="K765" s="59"/>
      <c r="L765" s="59"/>
      <c r="M765" s="59"/>
      <c r="N765" s="59"/>
      <c r="O765" s="59"/>
      <c r="P765" s="59"/>
      <c r="Q765" s="59"/>
      <c r="R765" s="59"/>
      <c r="S765" s="59"/>
      <c r="T765" s="59"/>
      <c r="U765" s="59"/>
      <c r="V765" s="59"/>
      <c r="W765" s="59"/>
      <c r="X765" s="59"/>
      <c r="Y765" s="59"/>
      <c r="Z765" s="59"/>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8"/>
      <c r="K766" s="59"/>
      <c r="L766" s="59"/>
      <c r="M766" s="59"/>
      <c r="N766" s="59"/>
      <c r="O766" s="59"/>
      <c r="P766" s="59"/>
      <c r="Q766" s="59"/>
      <c r="R766" s="59"/>
      <c r="S766" s="59"/>
      <c r="T766" s="59"/>
      <c r="U766" s="59"/>
      <c r="V766" s="59"/>
      <c r="W766" s="59"/>
      <c r="X766" s="59"/>
      <c r="Y766" s="59"/>
      <c r="Z766" s="59"/>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8"/>
      <c r="K767" s="59"/>
      <c r="L767" s="59"/>
      <c r="M767" s="59"/>
      <c r="N767" s="59"/>
      <c r="O767" s="59"/>
      <c r="P767" s="59"/>
      <c r="Q767" s="59"/>
      <c r="R767" s="59"/>
      <c r="S767" s="59"/>
      <c r="T767" s="59"/>
      <c r="U767" s="59"/>
      <c r="V767" s="59"/>
      <c r="W767" s="59"/>
      <c r="X767" s="59"/>
      <c r="Y767" s="59"/>
      <c r="Z767" s="59"/>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8"/>
      <c r="K768" s="59"/>
      <c r="L768" s="59"/>
      <c r="M768" s="59"/>
      <c r="N768" s="59"/>
      <c r="O768" s="59"/>
      <c r="P768" s="59"/>
      <c r="Q768" s="59"/>
      <c r="R768" s="59"/>
      <c r="S768" s="59"/>
      <c r="T768" s="59"/>
      <c r="U768" s="59"/>
      <c r="V768" s="59"/>
      <c r="W768" s="59"/>
      <c r="X768" s="59"/>
      <c r="Y768" s="59"/>
      <c r="Z768" s="59"/>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8"/>
      <c r="K769" s="59"/>
      <c r="L769" s="59"/>
      <c r="M769" s="59"/>
      <c r="N769" s="59"/>
      <c r="O769" s="59"/>
      <c r="P769" s="59"/>
      <c r="Q769" s="59"/>
      <c r="R769" s="59"/>
      <c r="S769" s="59"/>
      <c r="T769" s="59"/>
      <c r="U769" s="59"/>
      <c r="V769" s="59"/>
      <c r="W769" s="59"/>
      <c r="X769" s="59"/>
      <c r="Y769" s="59"/>
      <c r="Z769" s="59"/>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8"/>
      <c r="K770" s="59"/>
      <c r="L770" s="59"/>
      <c r="M770" s="59"/>
      <c r="N770" s="59"/>
      <c r="O770" s="59"/>
      <c r="P770" s="59"/>
      <c r="Q770" s="59"/>
      <c r="R770" s="59"/>
      <c r="S770" s="59"/>
      <c r="T770" s="59"/>
      <c r="U770" s="59"/>
      <c r="V770" s="59"/>
      <c r="W770" s="59"/>
      <c r="X770" s="59"/>
      <c r="Y770" s="59"/>
      <c r="Z770" s="59"/>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8"/>
      <c r="K771" s="59"/>
      <c r="L771" s="59"/>
      <c r="M771" s="59"/>
      <c r="N771" s="59"/>
      <c r="O771" s="59"/>
      <c r="P771" s="59"/>
      <c r="Q771" s="59"/>
      <c r="R771" s="59"/>
      <c r="S771" s="59"/>
      <c r="T771" s="59"/>
      <c r="U771" s="59"/>
      <c r="V771" s="59"/>
      <c r="W771" s="59"/>
      <c r="X771" s="59"/>
      <c r="Y771" s="59"/>
      <c r="Z771" s="59"/>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8"/>
      <c r="K772" s="59"/>
      <c r="L772" s="59"/>
      <c r="M772" s="59"/>
      <c r="N772" s="59"/>
      <c r="O772" s="59"/>
      <c r="P772" s="59"/>
      <c r="Q772" s="59"/>
      <c r="R772" s="59"/>
      <c r="S772" s="59"/>
      <c r="T772" s="59"/>
      <c r="U772" s="59"/>
      <c r="V772" s="59"/>
      <c r="W772" s="59"/>
      <c r="X772" s="59"/>
      <c r="Y772" s="59"/>
      <c r="Z772" s="59"/>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8"/>
      <c r="K773" s="59"/>
      <c r="L773" s="59"/>
      <c r="M773" s="59"/>
      <c r="N773" s="59"/>
      <c r="O773" s="59"/>
      <c r="P773" s="59"/>
      <c r="Q773" s="59"/>
      <c r="R773" s="59"/>
      <c r="S773" s="59"/>
      <c r="T773" s="59"/>
      <c r="U773" s="59"/>
      <c r="V773" s="59"/>
      <c r="W773" s="59"/>
      <c r="X773" s="59"/>
      <c r="Y773" s="59"/>
      <c r="Z773" s="59"/>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8"/>
      <c r="K774" s="59"/>
      <c r="L774" s="59"/>
      <c r="M774" s="59"/>
      <c r="N774" s="59"/>
      <c r="O774" s="59"/>
      <c r="P774" s="59"/>
      <c r="Q774" s="59"/>
      <c r="R774" s="59"/>
      <c r="S774" s="59"/>
      <c r="T774" s="59"/>
      <c r="U774" s="59"/>
      <c r="V774" s="59"/>
      <c r="W774" s="59"/>
      <c r="X774" s="59"/>
      <c r="Y774" s="59"/>
      <c r="Z774" s="59"/>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8"/>
      <c r="K775" s="59"/>
      <c r="L775" s="59"/>
      <c r="M775" s="59"/>
      <c r="N775" s="59"/>
      <c r="O775" s="59"/>
      <c r="P775" s="59"/>
      <c r="Q775" s="59"/>
      <c r="R775" s="59"/>
      <c r="S775" s="59"/>
      <c r="T775" s="59"/>
      <c r="U775" s="59"/>
      <c r="V775" s="59"/>
      <c r="W775" s="59"/>
      <c r="X775" s="59"/>
      <c r="Y775" s="59"/>
      <c r="Z775" s="59"/>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8"/>
      <c r="K776" s="59"/>
      <c r="L776" s="59"/>
      <c r="M776" s="59"/>
      <c r="N776" s="59"/>
      <c r="O776" s="59"/>
      <c r="P776" s="59"/>
      <c r="Q776" s="59"/>
      <c r="R776" s="59"/>
      <c r="S776" s="59"/>
      <c r="T776" s="59"/>
      <c r="U776" s="59"/>
      <c r="V776" s="59"/>
      <c r="W776" s="59"/>
      <c r="X776" s="59"/>
      <c r="Y776" s="59"/>
      <c r="Z776" s="59"/>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8"/>
      <c r="K777" s="59"/>
      <c r="L777" s="59"/>
      <c r="M777" s="59"/>
      <c r="N777" s="59"/>
      <c r="O777" s="59"/>
      <c r="P777" s="59"/>
      <c r="Q777" s="59"/>
      <c r="R777" s="59"/>
      <c r="S777" s="59"/>
      <c r="T777" s="59"/>
      <c r="U777" s="59"/>
      <c r="V777" s="59"/>
      <c r="W777" s="59"/>
      <c r="X777" s="59"/>
      <c r="Y777" s="59"/>
      <c r="Z777" s="59"/>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8"/>
      <c r="K778" s="59"/>
      <c r="L778" s="59"/>
      <c r="M778" s="59"/>
      <c r="N778" s="59"/>
      <c r="O778" s="59"/>
      <c r="P778" s="59"/>
      <c r="Q778" s="59"/>
      <c r="R778" s="59"/>
      <c r="S778" s="59"/>
      <c r="T778" s="59"/>
      <c r="U778" s="59"/>
      <c r="V778" s="59"/>
      <c r="W778" s="59"/>
      <c r="X778" s="59"/>
      <c r="Y778" s="59"/>
      <c r="Z778" s="59"/>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8"/>
      <c r="K779" s="59"/>
      <c r="L779" s="59"/>
      <c r="M779" s="59"/>
      <c r="N779" s="59"/>
      <c r="O779" s="59"/>
      <c r="P779" s="59"/>
      <c r="Q779" s="59"/>
      <c r="R779" s="59"/>
      <c r="S779" s="59"/>
      <c r="T779" s="59"/>
      <c r="U779" s="59"/>
      <c r="V779" s="59"/>
      <c r="W779" s="59"/>
      <c r="X779" s="59"/>
      <c r="Y779" s="59"/>
      <c r="Z779" s="59"/>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8"/>
      <c r="K780" s="59"/>
      <c r="L780" s="59"/>
      <c r="M780" s="59"/>
      <c r="N780" s="59"/>
      <c r="O780" s="59"/>
      <c r="P780" s="59"/>
      <c r="Q780" s="59"/>
      <c r="R780" s="59"/>
      <c r="S780" s="59"/>
      <c r="T780" s="59"/>
      <c r="U780" s="59"/>
      <c r="V780" s="59"/>
      <c r="W780" s="59"/>
      <c r="X780" s="59"/>
      <c r="Y780" s="59"/>
      <c r="Z780" s="59"/>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8"/>
      <c r="K781" s="59"/>
      <c r="L781" s="59"/>
      <c r="M781" s="59"/>
      <c r="N781" s="59"/>
      <c r="O781" s="59"/>
      <c r="P781" s="59"/>
      <c r="Q781" s="59"/>
      <c r="R781" s="59"/>
      <c r="S781" s="59"/>
      <c r="T781" s="59"/>
      <c r="U781" s="59"/>
      <c r="V781" s="59"/>
      <c r="W781" s="59"/>
      <c r="X781" s="59"/>
      <c r="Y781" s="59"/>
      <c r="Z781" s="59"/>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8"/>
      <c r="K782" s="59"/>
      <c r="L782" s="59"/>
      <c r="M782" s="59"/>
      <c r="N782" s="59"/>
      <c r="O782" s="59"/>
      <c r="P782" s="59"/>
      <c r="Q782" s="59"/>
      <c r="R782" s="59"/>
      <c r="S782" s="59"/>
      <c r="T782" s="59"/>
      <c r="U782" s="59"/>
      <c r="V782" s="59"/>
      <c r="W782" s="59"/>
      <c r="X782" s="59"/>
      <c r="Y782" s="59"/>
      <c r="Z782" s="59"/>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8"/>
      <c r="K783" s="59"/>
      <c r="L783" s="59"/>
      <c r="M783" s="59"/>
      <c r="N783" s="59"/>
      <c r="O783" s="59"/>
      <c r="P783" s="59"/>
      <c r="Q783" s="59"/>
      <c r="R783" s="59"/>
      <c r="S783" s="59"/>
      <c r="T783" s="59"/>
      <c r="U783" s="59"/>
      <c r="V783" s="59"/>
      <c r="W783" s="59"/>
      <c r="X783" s="59"/>
      <c r="Y783" s="59"/>
      <c r="Z783" s="59"/>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8"/>
      <c r="K784" s="59"/>
      <c r="L784" s="59"/>
      <c r="M784" s="59"/>
      <c r="N784" s="59"/>
      <c r="O784" s="59"/>
      <c r="P784" s="59"/>
      <c r="Q784" s="59"/>
      <c r="R784" s="59"/>
      <c r="S784" s="59"/>
      <c r="T784" s="59"/>
      <c r="U784" s="59"/>
      <c r="V784" s="59"/>
      <c r="W784" s="59"/>
      <c r="X784" s="59"/>
      <c r="Y784" s="59"/>
      <c r="Z784" s="59"/>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8"/>
      <c r="K785" s="59"/>
      <c r="L785" s="59"/>
      <c r="M785" s="59"/>
      <c r="N785" s="59"/>
      <c r="O785" s="59"/>
      <c r="P785" s="59"/>
      <c r="Q785" s="59"/>
      <c r="R785" s="59"/>
      <c r="S785" s="59"/>
      <c r="T785" s="59"/>
      <c r="U785" s="59"/>
      <c r="V785" s="59"/>
      <c r="W785" s="59"/>
      <c r="X785" s="59"/>
      <c r="Y785" s="59"/>
      <c r="Z785" s="59"/>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8"/>
      <c r="K786" s="59"/>
      <c r="L786" s="59"/>
      <c r="M786" s="59"/>
      <c r="N786" s="59"/>
      <c r="O786" s="59"/>
      <c r="P786" s="59"/>
      <c r="Q786" s="59"/>
      <c r="R786" s="59"/>
      <c r="S786" s="59"/>
      <c r="T786" s="59"/>
      <c r="U786" s="59"/>
      <c r="V786" s="59"/>
      <c r="W786" s="59"/>
      <c r="X786" s="59"/>
      <c r="Y786" s="59"/>
      <c r="Z786" s="59"/>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8"/>
      <c r="K787" s="59"/>
      <c r="L787" s="59"/>
      <c r="M787" s="59"/>
      <c r="N787" s="59"/>
      <c r="O787" s="59"/>
      <c r="P787" s="59"/>
      <c r="Q787" s="59"/>
      <c r="R787" s="59"/>
      <c r="S787" s="59"/>
      <c r="T787" s="59"/>
      <c r="U787" s="59"/>
      <c r="V787" s="59"/>
      <c r="W787" s="59"/>
      <c r="X787" s="59"/>
      <c r="Y787" s="59"/>
      <c r="Z787" s="59"/>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8"/>
      <c r="K788" s="59"/>
      <c r="L788" s="59"/>
      <c r="M788" s="59"/>
      <c r="N788" s="59"/>
      <c r="O788" s="59"/>
      <c r="P788" s="59"/>
      <c r="Q788" s="59"/>
      <c r="R788" s="59"/>
      <c r="S788" s="59"/>
      <c r="T788" s="59"/>
      <c r="U788" s="59"/>
      <c r="V788" s="59"/>
      <c r="W788" s="59"/>
      <c r="X788" s="59"/>
      <c r="Y788" s="59"/>
      <c r="Z788" s="59"/>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8"/>
      <c r="K789" s="59"/>
      <c r="L789" s="59"/>
      <c r="M789" s="59"/>
      <c r="N789" s="59"/>
      <c r="O789" s="59"/>
      <c r="P789" s="59"/>
      <c r="Q789" s="59"/>
      <c r="R789" s="59"/>
      <c r="S789" s="59"/>
      <c r="T789" s="59"/>
      <c r="U789" s="59"/>
      <c r="V789" s="59"/>
      <c r="W789" s="59"/>
      <c r="X789" s="59"/>
      <c r="Y789" s="59"/>
      <c r="Z789" s="59"/>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8"/>
      <c r="K790" s="59"/>
      <c r="L790" s="59"/>
      <c r="M790" s="59"/>
      <c r="N790" s="59"/>
      <c r="O790" s="59"/>
      <c r="P790" s="59"/>
      <c r="Q790" s="59"/>
      <c r="R790" s="59"/>
      <c r="S790" s="59"/>
      <c r="T790" s="59"/>
      <c r="U790" s="59"/>
      <c r="V790" s="59"/>
      <c r="W790" s="59"/>
      <c r="X790" s="59"/>
      <c r="Y790" s="59"/>
      <c r="Z790" s="59"/>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8"/>
      <c r="K791" s="59"/>
      <c r="L791" s="59"/>
      <c r="M791" s="59"/>
      <c r="N791" s="59"/>
      <c r="O791" s="59"/>
      <c r="P791" s="59"/>
      <c r="Q791" s="59"/>
      <c r="R791" s="59"/>
      <c r="S791" s="59"/>
      <c r="T791" s="59"/>
      <c r="U791" s="59"/>
      <c r="V791" s="59"/>
      <c r="W791" s="59"/>
      <c r="X791" s="59"/>
      <c r="Y791" s="59"/>
      <c r="Z791" s="59"/>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8"/>
      <c r="K792" s="59"/>
      <c r="L792" s="59"/>
      <c r="M792" s="59"/>
      <c r="N792" s="59"/>
      <c r="O792" s="59"/>
      <c r="P792" s="59"/>
      <c r="Q792" s="59"/>
      <c r="R792" s="59"/>
      <c r="S792" s="59"/>
      <c r="T792" s="59"/>
      <c r="U792" s="59"/>
      <c r="V792" s="59"/>
      <c r="W792" s="59"/>
      <c r="X792" s="59"/>
      <c r="Y792" s="59"/>
      <c r="Z792" s="59"/>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8"/>
      <c r="K793" s="59"/>
      <c r="L793" s="59"/>
      <c r="M793" s="59"/>
      <c r="N793" s="59"/>
      <c r="O793" s="59"/>
      <c r="P793" s="59"/>
      <c r="Q793" s="59"/>
      <c r="R793" s="59"/>
      <c r="S793" s="59"/>
      <c r="T793" s="59"/>
      <c r="U793" s="59"/>
      <c r="V793" s="59"/>
      <c r="W793" s="59"/>
      <c r="X793" s="59"/>
      <c r="Y793" s="59"/>
      <c r="Z793" s="59"/>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8"/>
      <c r="K794" s="59"/>
      <c r="L794" s="59"/>
      <c r="M794" s="59"/>
      <c r="N794" s="59"/>
      <c r="O794" s="59"/>
      <c r="P794" s="59"/>
      <c r="Q794" s="59"/>
      <c r="R794" s="59"/>
      <c r="S794" s="59"/>
      <c r="T794" s="59"/>
      <c r="U794" s="59"/>
      <c r="V794" s="59"/>
      <c r="W794" s="59"/>
      <c r="X794" s="59"/>
      <c r="Y794" s="59"/>
      <c r="Z794" s="59"/>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8"/>
      <c r="K795" s="59"/>
      <c r="L795" s="59"/>
      <c r="M795" s="59"/>
      <c r="N795" s="59"/>
      <c r="O795" s="59"/>
      <c r="P795" s="59"/>
      <c r="Q795" s="59"/>
      <c r="R795" s="59"/>
      <c r="S795" s="59"/>
      <c r="T795" s="59"/>
      <c r="U795" s="59"/>
      <c r="V795" s="59"/>
      <c r="W795" s="59"/>
      <c r="X795" s="59"/>
      <c r="Y795" s="59"/>
      <c r="Z795" s="59"/>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8"/>
      <c r="K796" s="59"/>
      <c r="L796" s="59"/>
      <c r="M796" s="59"/>
      <c r="N796" s="59"/>
      <c r="O796" s="59"/>
      <c r="P796" s="59"/>
      <c r="Q796" s="59"/>
      <c r="R796" s="59"/>
      <c r="S796" s="59"/>
      <c r="T796" s="59"/>
      <c r="U796" s="59"/>
      <c r="V796" s="59"/>
      <c r="W796" s="59"/>
      <c r="X796" s="59"/>
      <c r="Y796" s="59"/>
      <c r="Z796" s="59"/>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8"/>
      <c r="K797" s="59"/>
      <c r="L797" s="59"/>
      <c r="M797" s="59"/>
      <c r="N797" s="59"/>
      <c r="O797" s="59"/>
      <c r="P797" s="59"/>
      <c r="Q797" s="59"/>
      <c r="R797" s="59"/>
      <c r="S797" s="59"/>
      <c r="T797" s="59"/>
      <c r="U797" s="59"/>
      <c r="V797" s="59"/>
      <c r="W797" s="59"/>
      <c r="X797" s="59"/>
      <c r="Y797" s="59"/>
      <c r="Z797" s="59"/>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8"/>
      <c r="K798" s="59"/>
      <c r="L798" s="59"/>
      <c r="M798" s="59"/>
      <c r="N798" s="59"/>
      <c r="O798" s="59"/>
      <c r="P798" s="59"/>
      <c r="Q798" s="59"/>
      <c r="R798" s="59"/>
      <c r="S798" s="59"/>
      <c r="T798" s="59"/>
      <c r="U798" s="59"/>
      <c r="V798" s="59"/>
      <c r="W798" s="59"/>
      <c r="X798" s="59"/>
      <c r="Y798" s="59"/>
      <c r="Z798" s="59"/>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8"/>
      <c r="K799" s="59"/>
      <c r="L799" s="59"/>
      <c r="M799" s="59"/>
      <c r="N799" s="59"/>
      <c r="O799" s="59"/>
      <c r="P799" s="59"/>
      <c r="Q799" s="59"/>
      <c r="R799" s="59"/>
      <c r="S799" s="59"/>
      <c r="T799" s="59"/>
      <c r="U799" s="59"/>
      <c r="V799" s="59"/>
      <c r="W799" s="59"/>
      <c r="X799" s="59"/>
      <c r="Y799" s="59"/>
      <c r="Z799" s="59"/>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8"/>
      <c r="K800" s="59"/>
      <c r="L800" s="59"/>
      <c r="M800" s="59"/>
      <c r="N800" s="59"/>
      <c r="O800" s="59"/>
      <c r="P800" s="59"/>
      <c r="Q800" s="59"/>
      <c r="R800" s="59"/>
      <c r="S800" s="59"/>
      <c r="T800" s="59"/>
      <c r="U800" s="59"/>
      <c r="V800" s="59"/>
      <c r="W800" s="59"/>
      <c r="X800" s="59"/>
      <c r="Y800" s="59"/>
      <c r="Z800" s="59"/>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8"/>
      <c r="K801" s="59"/>
      <c r="L801" s="59"/>
      <c r="M801" s="59"/>
      <c r="N801" s="59"/>
      <c r="O801" s="59"/>
      <c r="P801" s="59"/>
      <c r="Q801" s="59"/>
      <c r="R801" s="59"/>
      <c r="S801" s="59"/>
      <c r="T801" s="59"/>
      <c r="U801" s="59"/>
      <c r="V801" s="59"/>
      <c r="W801" s="59"/>
      <c r="X801" s="59"/>
      <c r="Y801" s="59"/>
      <c r="Z801" s="59"/>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8"/>
      <c r="K802" s="59"/>
      <c r="L802" s="59"/>
      <c r="M802" s="59"/>
      <c r="N802" s="59"/>
      <c r="O802" s="59"/>
      <c r="P802" s="59"/>
      <c r="Q802" s="59"/>
      <c r="R802" s="59"/>
      <c r="S802" s="59"/>
      <c r="T802" s="59"/>
      <c r="U802" s="59"/>
      <c r="V802" s="59"/>
      <c r="W802" s="59"/>
      <c r="X802" s="59"/>
      <c r="Y802" s="59"/>
      <c r="Z802" s="59"/>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8"/>
      <c r="K803" s="59"/>
      <c r="L803" s="59"/>
      <c r="M803" s="59"/>
      <c r="N803" s="59"/>
      <c r="O803" s="59"/>
      <c r="P803" s="59"/>
      <c r="Q803" s="59"/>
      <c r="R803" s="59"/>
      <c r="S803" s="59"/>
      <c r="T803" s="59"/>
      <c r="U803" s="59"/>
      <c r="V803" s="59"/>
      <c r="W803" s="59"/>
      <c r="X803" s="59"/>
      <c r="Y803" s="59"/>
      <c r="Z803" s="59"/>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8"/>
      <c r="K804" s="59"/>
      <c r="L804" s="59"/>
      <c r="M804" s="59"/>
      <c r="N804" s="59"/>
      <c r="O804" s="59"/>
      <c r="P804" s="59"/>
      <c r="Q804" s="59"/>
      <c r="R804" s="59"/>
      <c r="S804" s="59"/>
      <c r="T804" s="59"/>
      <c r="U804" s="59"/>
      <c r="V804" s="59"/>
      <c r="W804" s="59"/>
      <c r="X804" s="59"/>
      <c r="Y804" s="59"/>
      <c r="Z804" s="59"/>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8"/>
      <c r="K805" s="59"/>
      <c r="L805" s="59"/>
      <c r="M805" s="59"/>
      <c r="N805" s="59"/>
      <c r="O805" s="59"/>
      <c r="P805" s="59"/>
      <c r="Q805" s="59"/>
      <c r="R805" s="59"/>
      <c r="S805" s="59"/>
      <c r="T805" s="59"/>
      <c r="U805" s="59"/>
      <c r="V805" s="59"/>
      <c r="W805" s="59"/>
      <c r="X805" s="59"/>
      <c r="Y805" s="59"/>
      <c r="Z805" s="59"/>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8"/>
      <c r="K806" s="59"/>
      <c r="L806" s="59"/>
      <c r="M806" s="59"/>
      <c r="N806" s="59"/>
      <c r="O806" s="59"/>
      <c r="P806" s="59"/>
      <c r="Q806" s="59"/>
      <c r="R806" s="59"/>
      <c r="S806" s="59"/>
      <c r="T806" s="59"/>
      <c r="U806" s="59"/>
      <c r="V806" s="59"/>
      <c r="W806" s="59"/>
      <c r="X806" s="59"/>
      <c r="Y806" s="59"/>
      <c r="Z806" s="59"/>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8"/>
      <c r="K807" s="59"/>
      <c r="L807" s="59"/>
      <c r="M807" s="59"/>
      <c r="N807" s="59"/>
      <c r="O807" s="59"/>
      <c r="P807" s="59"/>
      <c r="Q807" s="59"/>
      <c r="R807" s="59"/>
      <c r="S807" s="59"/>
      <c r="T807" s="59"/>
      <c r="U807" s="59"/>
      <c r="V807" s="59"/>
      <c r="W807" s="59"/>
      <c r="X807" s="59"/>
      <c r="Y807" s="59"/>
      <c r="Z807" s="59"/>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8"/>
      <c r="K808" s="59"/>
      <c r="L808" s="59"/>
      <c r="M808" s="59"/>
      <c r="N808" s="59"/>
      <c r="O808" s="59"/>
      <c r="P808" s="59"/>
      <c r="Q808" s="59"/>
      <c r="R808" s="59"/>
      <c r="S808" s="59"/>
      <c r="T808" s="59"/>
      <c r="U808" s="59"/>
      <c r="V808" s="59"/>
      <c r="W808" s="59"/>
      <c r="X808" s="59"/>
      <c r="Y808" s="59"/>
      <c r="Z808" s="59"/>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8"/>
      <c r="K809" s="59"/>
      <c r="L809" s="59"/>
      <c r="M809" s="59"/>
      <c r="N809" s="59"/>
      <c r="O809" s="59"/>
      <c r="P809" s="59"/>
      <c r="Q809" s="59"/>
      <c r="R809" s="59"/>
      <c r="S809" s="59"/>
      <c r="T809" s="59"/>
      <c r="U809" s="59"/>
      <c r="V809" s="59"/>
      <c r="W809" s="59"/>
      <c r="X809" s="59"/>
      <c r="Y809" s="59"/>
      <c r="Z809" s="59"/>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8"/>
      <c r="K810" s="59"/>
      <c r="L810" s="59"/>
      <c r="M810" s="59"/>
      <c r="N810" s="59"/>
      <c r="O810" s="59"/>
      <c r="P810" s="59"/>
      <c r="Q810" s="59"/>
      <c r="R810" s="59"/>
      <c r="S810" s="59"/>
      <c r="T810" s="59"/>
      <c r="U810" s="59"/>
      <c r="V810" s="59"/>
      <c r="W810" s="59"/>
      <c r="X810" s="59"/>
      <c r="Y810" s="59"/>
      <c r="Z810" s="59"/>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8"/>
      <c r="K811" s="59"/>
      <c r="L811" s="59"/>
      <c r="M811" s="59"/>
      <c r="N811" s="59"/>
      <c r="O811" s="59"/>
      <c r="P811" s="59"/>
      <c r="Q811" s="59"/>
      <c r="R811" s="59"/>
      <c r="S811" s="59"/>
      <c r="T811" s="59"/>
      <c r="U811" s="59"/>
      <c r="V811" s="59"/>
      <c r="W811" s="59"/>
      <c r="X811" s="59"/>
      <c r="Y811" s="59"/>
      <c r="Z811" s="59"/>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8"/>
      <c r="K812" s="59"/>
      <c r="L812" s="59"/>
      <c r="M812" s="59"/>
      <c r="N812" s="59"/>
      <c r="O812" s="59"/>
      <c r="P812" s="59"/>
      <c r="Q812" s="59"/>
      <c r="R812" s="59"/>
      <c r="S812" s="59"/>
      <c r="T812" s="59"/>
      <c r="U812" s="59"/>
      <c r="V812" s="59"/>
      <c r="W812" s="59"/>
      <c r="X812" s="59"/>
      <c r="Y812" s="59"/>
      <c r="Z812" s="59"/>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8"/>
      <c r="K813" s="59"/>
      <c r="L813" s="59"/>
      <c r="M813" s="59"/>
      <c r="N813" s="59"/>
      <c r="O813" s="59"/>
      <c r="P813" s="59"/>
      <c r="Q813" s="59"/>
      <c r="R813" s="59"/>
      <c r="S813" s="59"/>
      <c r="T813" s="59"/>
      <c r="U813" s="59"/>
      <c r="V813" s="59"/>
      <c r="W813" s="59"/>
      <c r="X813" s="59"/>
      <c r="Y813" s="59"/>
      <c r="Z813" s="59"/>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8"/>
      <c r="K814" s="59"/>
      <c r="L814" s="59"/>
      <c r="M814" s="59"/>
      <c r="N814" s="59"/>
      <c r="O814" s="59"/>
      <c r="P814" s="59"/>
      <c r="Q814" s="59"/>
      <c r="R814" s="59"/>
      <c r="S814" s="59"/>
      <c r="T814" s="59"/>
      <c r="U814" s="59"/>
      <c r="V814" s="59"/>
      <c r="W814" s="59"/>
      <c r="X814" s="59"/>
      <c r="Y814" s="59"/>
      <c r="Z814" s="59"/>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8"/>
      <c r="K815" s="59"/>
      <c r="L815" s="59"/>
      <c r="M815" s="59"/>
      <c r="N815" s="59"/>
      <c r="O815" s="59"/>
      <c r="P815" s="59"/>
      <c r="Q815" s="59"/>
      <c r="R815" s="59"/>
      <c r="S815" s="59"/>
      <c r="T815" s="59"/>
      <c r="U815" s="59"/>
      <c r="V815" s="59"/>
      <c r="W815" s="59"/>
      <c r="X815" s="59"/>
      <c r="Y815" s="59"/>
      <c r="Z815" s="59"/>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8"/>
      <c r="K816" s="59"/>
      <c r="L816" s="59"/>
      <c r="M816" s="59"/>
      <c r="N816" s="59"/>
      <c r="O816" s="59"/>
      <c r="P816" s="59"/>
      <c r="Q816" s="59"/>
      <c r="R816" s="59"/>
      <c r="S816" s="59"/>
      <c r="T816" s="59"/>
      <c r="U816" s="59"/>
      <c r="V816" s="59"/>
      <c r="W816" s="59"/>
      <c r="X816" s="59"/>
      <c r="Y816" s="59"/>
      <c r="Z816" s="59"/>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8"/>
      <c r="K817" s="59"/>
      <c r="L817" s="59"/>
      <c r="M817" s="59"/>
      <c r="N817" s="59"/>
      <c r="O817" s="59"/>
      <c r="P817" s="59"/>
      <c r="Q817" s="59"/>
      <c r="R817" s="59"/>
      <c r="S817" s="59"/>
      <c r="T817" s="59"/>
      <c r="U817" s="59"/>
      <c r="V817" s="59"/>
      <c r="W817" s="59"/>
      <c r="X817" s="59"/>
      <c r="Y817" s="59"/>
      <c r="Z817" s="59"/>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8"/>
      <c r="K818" s="59"/>
      <c r="L818" s="59"/>
      <c r="M818" s="59"/>
      <c r="N818" s="59"/>
      <c r="O818" s="59"/>
      <c r="P818" s="59"/>
      <c r="Q818" s="59"/>
      <c r="R818" s="59"/>
      <c r="S818" s="59"/>
      <c r="T818" s="59"/>
      <c r="U818" s="59"/>
      <c r="V818" s="59"/>
      <c r="W818" s="59"/>
      <c r="X818" s="59"/>
      <c r="Y818" s="59"/>
      <c r="Z818" s="59"/>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8"/>
      <c r="K819" s="59"/>
      <c r="L819" s="59"/>
      <c r="M819" s="59"/>
      <c r="N819" s="59"/>
      <c r="O819" s="59"/>
      <c r="P819" s="59"/>
      <c r="Q819" s="59"/>
      <c r="R819" s="59"/>
      <c r="S819" s="59"/>
      <c r="T819" s="59"/>
      <c r="U819" s="59"/>
      <c r="V819" s="59"/>
      <c r="W819" s="59"/>
      <c r="X819" s="59"/>
      <c r="Y819" s="59"/>
      <c r="Z819" s="59"/>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8"/>
      <c r="K820" s="59"/>
      <c r="L820" s="59"/>
      <c r="M820" s="59"/>
      <c r="N820" s="59"/>
      <c r="O820" s="59"/>
      <c r="P820" s="59"/>
      <c r="Q820" s="59"/>
      <c r="R820" s="59"/>
      <c r="S820" s="59"/>
      <c r="T820" s="59"/>
      <c r="U820" s="59"/>
      <c r="V820" s="59"/>
      <c r="W820" s="59"/>
      <c r="X820" s="59"/>
      <c r="Y820" s="59"/>
      <c r="Z820" s="59"/>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8"/>
      <c r="K821" s="59"/>
      <c r="L821" s="59"/>
      <c r="M821" s="59"/>
      <c r="N821" s="59"/>
      <c r="O821" s="59"/>
      <c r="P821" s="59"/>
      <c r="Q821" s="59"/>
      <c r="R821" s="59"/>
      <c r="S821" s="59"/>
      <c r="T821" s="59"/>
      <c r="U821" s="59"/>
      <c r="V821" s="59"/>
      <c r="W821" s="59"/>
      <c r="X821" s="59"/>
      <c r="Y821" s="59"/>
      <c r="Z821" s="59"/>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8"/>
      <c r="K822" s="59"/>
      <c r="L822" s="59"/>
      <c r="M822" s="59"/>
      <c r="N822" s="59"/>
      <c r="O822" s="59"/>
      <c r="P822" s="59"/>
      <c r="Q822" s="59"/>
      <c r="R822" s="59"/>
      <c r="S822" s="59"/>
      <c r="T822" s="59"/>
      <c r="U822" s="59"/>
      <c r="V822" s="59"/>
      <c r="W822" s="59"/>
      <c r="X822" s="59"/>
      <c r="Y822" s="59"/>
      <c r="Z822" s="59"/>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8"/>
      <c r="K823" s="59"/>
      <c r="L823" s="59"/>
      <c r="M823" s="59"/>
      <c r="N823" s="59"/>
      <c r="O823" s="59"/>
      <c r="P823" s="59"/>
      <c r="Q823" s="59"/>
      <c r="R823" s="59"/>
      <c r="S823" s="59"/>
      <c r="T823" s="59"/>
      <c r="U823" s="59"/>
      <c r="V823" s="59"/>
      <c r="W823" s="59"/>
      <c r="X823" s="59"/>
      <c r="Y823" s="59"/>
      <c r="Z823" s="59"/>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8"/>
      <c r="K824" s="59"/>
      <c r="L824" s="59"/>
      <c r="M824" s="59"/>
      <c r="N824" s="59"/>
      <c r="O824" s="59"/>
      <c r="P824" s="59"/>
      <c r="Q824" s="59"/>
      <c r="R824" s="59"/>
      <c r="S824" s="59"/>
      <c r="T824" s="59"/>
      <c r="U824" s="59"/>
      <c r="V824" s="59"/>
      <c r="W824" s="59"/>
      <c r="X824" s="59"/>
      <c r="Y824" s="59"/>
      <c r="Z824" s="59"/>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8"/>
      <c r="K825" s="59"/>
      <c r="L825" s="59"/>
      <c r="M825" s="59"/>
      <c r="N825" s="59"/>
      <c r="O825" s="59"/>
      <c r="P825" s="59"/>
      <c r="Q825" s="59"/>
      <c r="R825" s="59"/>
      <c r="S825" s="59"/>
      <c r="T825" s="59"/>
      <c r="U825" s="59"/>
      <c r="V825" s="59"/>
      <c r="W825" s="59"/>
      <c r="X825" s="59"/>
      <c r="Y825" s="59"/>
      <c r="Z825" s="59"/>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8"/>
      <c r="K826" s="59"/>
      <c r="L826" s="59"/>
      <c r="M826" s="59"/>
      <c r="N826" s="59"/>
      <c r="O826" s="59"/>
      <c r="P826" s="59"/>
      <c r="Q826" s="59"/>
      <c r="R826" s="59"/>
      <c r="S826" s="59"/>
      <c r="T826" s="59"/>
      <c r="U826" s="59"/>
      <c r="V826" s="59"/>
      <c r="W826" s="59"/>
      <c r="X826" s="59"/>
      <c r="Y826" s="59"/>
      <c r="Z826" s="59"/>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8"/>
      <c r="K827" s="59"/>
      <c r="L827" s="59"/>
      <c r="M827" s="59"/>
      <c r="N827" s="59"/>
      <c r="O827" s="59"/>
      <c r="P827" s="59"/>
      <c r="Q827" s="59"/>
      <c r="R827" s="59"/>
      <c r="S827" s="59"/>
      <c r="T827" s="59"/>
      <c r="U827" s="59"/>
      <c r="V827" s="59"/>
      <c r="W827" s="59"/>
      <c r="X827" s="59"/>
      <c r="Y827" s="59"/>
      <c r="Z827" s="59"/>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8"/>
      <c r="K828" s="59"/>
      <c r="L828" s="59"/>
      <c r="M828" s="59"/>
      <c r="N828" s="59"/>
      <c r="O828" s="59"/>
      <c r="P828" s="59"/>
      <c r="Q828" s="59"/>
      <c r="R828" s="59"/>
      <c r="S828" s="59"/>
      <c r="T828" s="59"/>
      <c r="U828" s="59"/>
      <c r="V828" s="59"/>
      <c r="W828" s="59"/>
      <c r="X828" s="59"/>
      <c r="Y828" s="59"/>
      <c r="Z828" s="59"/>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8"/>
      <c r="K829" s="59"/>
      <c r="L829" s="59"/>
      <c r="M829" s="59"/>
      <c r="N829" s="59"/>
      <c r="O829" s="59"/>
      <c r="P829" s="59"/>
      <c r="Q829" s="59"/>
      <c r="R829" s="59"/>
      <c r="S829" s="59"/>
      <c r="T829" s="59"/>
      <c r="U829" s="59"/>
      <c r="V829" s="59"/>
      <c r="W829" s="59"/>
      <c r="X829" s="59"/>
      <c r="Y829" s="59"/>
      <c r="Z829" s="59"/>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8"/>
      <c r="K830" s="59"/>
      <c r="L830" s="59"/>
      <c r="M830" s="59"/>
      <c r="N830" s="59"/>
      <c r="O830" s="59"/>
      <c r="P830" s="59"/>
      <c r="Q830" s="59"/>
      <c r="R830" s="59"/>
      <c r="S830" s="59"/>
      <c r="T830" s="59"/>
      <c r="U830" s="59"/>
      <c r="V830" s="59"/>
      <c r="W830" s="59"/>
      <c r="X830" s="59"/>
      <c r="Y830" s="59"/>
      <c r="Z830" s="59"/>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8"/>
      <c r="K831" s="59"/>
      <c r="L831" s="59"/>
      <c r="M831" s="59"/>
      <c r="N831" s="59"/>
      <c r="O831" s="59"/>
      <c r="P831" s="59"/>
      <c r="Q831" s="59"/>
      <c r="R831" s="59"/>
      <c r="S831" s="59"/>
      <c r="T831" s="59"/>
      <c r="U831" s="59"/>
      <c r="V831" s="59"/>
      <c r="W831" s="59"/>
      <c r="X831" s="59"/>
      <c r="Y831" s="59"/>
      <c r="Z831" s="59"/>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8"/>
      <c r="K832" s="59"/>
      <c r="L832" s="59"/>
      <c r="M832" s="59"/>
      <c r="N832" s="59"/>
      <c r="O832" s="59"/>
      <c r="P832" s="59"/>
      <c r="Q832" s="59"/>
      <c r="R832" s="59"/>
      <c r="S832" s="59"/>
      <c r="T832" s="59"/>
      <c r="U832" s="59"/>
      <c r="V832" s="59"/>
      <c r="W832" s="59"/>
      <c r="X832" s="59"/>
      <c r="Y832" s="59"/>
      <c r="Z832" s="59"/>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8"/>
      <c r="K833" s="59"/>
      <c r="L833" s="59"/>
      <c r="M833" s="59"/>
      <c r="N833" s="59"/>
      <c r="O833" s="59"/>
      <c r="P833" s="59"/>
      <c r="Q833" s="59"/>
      <c r="R833" s="59"/>
      <c r="S833" s="59"/>
      <c r="T833" s="59"/>
      <c r="U833" s="59"/>
      <c r="V833" s="59"/>
      <c r="W833" s="59"/>
      <c r="X833" s="59"/>
      <c r="Y833" s="59"/>
      <c r="Z833" s="59"/>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8"/>
      <c r="K834" s="59"/>
      <c r="L834" s="59"/>
      <c r="M834" s="59"/>
      <c r="N834" s="59"/>
      <c r="O834" s="59"/>
      <c r="P834" s="59"/>
      <c r="Q834" s="59"/>
      <c r="R834" s="59"/>
      <c r="S834" s="59"/>
      <c r="T834" s="59"/>
      <c r="U834" s="59"/>
      <c r="V834" s="59"/>
      <c r="W834" s="59"/>
      <c r="X834" s="59"/>
      <c r="Y834" s="59"/>
      <c r="Z834" s="59"/>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8"/>
      <c r="K835" s="59"/>
      <c r="L835" s="59"/>
      <c r="M835" s="59"/>
      <c r="N835" s="59"/>
      <c r="O835" s="59"/>
      <c r="P835" s="59"/>
      <c r="Q835" s="59"/>
      <c r="R835" s="59"/>
      <c r="S835" s="59"/>
      <c r="T835" s="59"/>
      <c r="U835" s="59"/>
      <c r="V835" s="59"/>
      <c r="W835" s="59"/>
      <c r="X835" s="59"/>
      <c r="Y835" s="59"/>
      <c r="Z835" s="59"/>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8"/>
      <c r="K836" s="59"/>
      <c r="L836" s="59"/>
      <c r="M836" s="59"/>
      <c r="N836" s="59"/>
      <c r="O836" s="59"/>
      <c r="P836" s="59"/>
      <c r="Q836" s="59"/>
      <c r="R836" s="59"/>
      <c r="S836" s="59"/>
      <c r="T836" s="59"/>
      <c r="U836" s="59"/>
      <c r="V836" s="59"/>
      <c r="W836" s="59"/>
      <c r="X836" s="59"/>
      <c r="Y836" s="59"/>
      <c r="Z836" s="59"/>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8"/>
      <c r="K837" s="59"/>
      <c r="L837" s="59"/>
      <c r="M837" s="59"/>
      <c r="N837" s="59"/>
      <c r="O837" s="59"/>
      <c r="P837" s="59"/>
      <c r="Q837" s="59"/>
      <c r="R837" s="59"/>
      <c r="S837" s="59"/>
      <c r="T837" s="59"/>
      <c r="U837" s="59"/>
      <c r="V837" s="59"/>
      <c r="W837" s="59"/>
      <c r="X837" s="59"/>
      <c r="Y837" s="59"/>
      <c r="Z837" s="59"/>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8"/>
      <c r="K838" s="59"/>
      <c r="L838" s="59"/>
      <c r="M838" s="59"/>
      <c r="N838" s="59"/>
      <c r="O838" s="59"/>
      <c r="P838" s="59"/>
      <c r="Q838" s="59"/>
      <c r="R838" s="59"/>
      <c r="S838" s="59"/>
      <c r="T838" s="59"/>
      <c r="U838" s="59"/>
      <c r="V838" s="59"/>
      <c r="W838" s="59"/>
      <c r="X838" s="59"/>
      <c r="Y838" s="59"/>
      <c r="Z838" s="59"/>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8"/>
      <c r="K839" s="59"/>
      <c r="L839" s="59"/>
      <c r="M839" s="59"/>
      <c r="N839" s="59"/>
      <c r="O839" s="59"/>
      <c r="P839" s="59"/>
      <c r="Q839" s="59"/>
      <c r="R839" s="59"/>
      <c r="S839" s="59"/>
      <c r="T839" s="59"/>
      <c r="U839" s="59"/>
      <c r="V839" s="59"/>
      <c r="W839" s="59"/>
      <c r="X839" s="59"/>
      <c r="Y839" s="59"/>
      <c r="Z839" s="59"/>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8"/>
      <c r="K840" s="59"/>
      <c r="L840" s="59"/>
      <c r="M840" s="59"/>
      <c r="N840" s="59"/>
      <c r="O840" s="59"/>
      <c r="P840" s="59"/>
      <c r="Q840" s="59"/>
      <c r="R840" s="59"/>
      <c r="S840" s="59"/>
      <c r="T840" s="59"/>
      <c r="U840" s="59"/>
      <c r="V840" s="59"/>
      <c r="W840" s="59"/>
      <c r="X840" s="59"/>
      <c r="Y840" s="59"/>
      <c r="Z840" s="59"/>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8"/>
      <c r="K841" s="59"/>
      <c r="L841" s="59"/>
      <c r="M841" s="59"/>
      <c r="N841" s="59"/>
      <c r="O841" s="59"/>
      <c r="P841" s="59"/>
      <c r="Q841" s="59"/>
      <c r="R841" s="59"/>
      <c r="S841" s="59"/>
      <c r="T841" s="59"/>
      <c r="U841" s="59"/>
      <c r="V841" s="59"/>
      <c r="W841" s="59"/>
      <c r="X841" s="59"/>
      <c r="Y841" s="59"/>
      <c r="Z841" s="59"/>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8"/>
      <c r="K842" s="59"/>
      <c r="L842" s="59"/>
      <c r="M842" s="59"/>
      <c r="N842" s="59"/>
      <c r="O842" s="59"/>
      <c r="P842" s="59"/>
      <c r="Q842" s="59"/>
      <c r="R842" s="59"/>
      <c r="S842" s="59"/>
      <c r="T842" s="59"/>
      <c r="U842" s="59"/>
      <c r="V842" s="59"/>
      <c r="W842" s="59"/>
      <c r="X842" s="59"/>
      <c r="Y842" s="59"/>
      <c r="Z842" s="59"/>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8"/>
      <c r="K843" s="59"/>
      <c r="L843" s="59"/>
      <c r="M843" s="59"/>
      <c r="N843" s="59"/>
      <c r="O843" s="59"/>
      <c r="P843" s="59"/>
      <c r="Q843" s="59"/>
      <c r="R843" s="59"/>
      <c r="S843" s="59"/>
      <c r="T843" s="59"/>
      <c r="U843" s="59"/>
      <c r="V843" s="59"/>
      <c r="W843" s="59"/>
      <c r="X843" s="59"/>
      <c r="Y843" s="59"/>
      <c r="Z843" s="59"/>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8"/>
      <c r="K844" s="59"/>
      <c r="L844" s="59"/>
      <c r="M844" s="59"/>
      <c r="N844" s="59"/>
      <c r="O844" s="59"/>
      <c r="P844" s="59"/>
      <c r="Q844" s="59"/>
      <c r="R844" s="59"/>
      <c r="S844" s="59"/>
      <c r="T844" s="59"/>
      <c r="U844" s="59"/>
      <c r="V844" s="59"/>
      <c r="W844" s="59"/>
      <c r="X844" s="59"/>
      <c r="Y844" s="59"/>
      <c r="Z844" s="59"/>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8"/>
      <c r="K845" s="59"/>
      <c r="L845" s="59"/>
      <c r="M845" s="59"/>
      <c r="N845" s="59"/>
      <c r="O845" s="59"/>
      <c r="P845" s="59"/>
      <c r="Q845" s="59"/>
      <c r="R845" s="59"/>
      <c r="S845" s="59"/>
      <c r="T845" s="59"/>
      <c r="U845" s="59"/>
      <c r="V845" s="59"/>
      <c r="W845" s="59"/>
      <c r="X845" s="59"/>
      <c r="Y845" s="59"/>
      <c r="Z845" s="59"/>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8"/>
      <c r="K846" s="59"/>
      <c r="L846" s="59"/>
      <c r="M846" s="59"/>
      <c r="N846" s="59"/>
      <c r="O846" s="59"/>
      <c r="P846" s="59"/>
      <c r="Q846" s="59"/>
      <c r="R846" s="59"/>
      <c r="S846" s="59"/>
      <c r="T846" s="59"/>
      <c r="U846" s="59"/>
      <c r="V846" s="59"/>
      <c r="W846" s="59"/>
      <c r="X846" s="59"/>
      <c r="Y846" s="59"/>
      <c r="Z846" s="59"/>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8"/>
      <c r="K847" s="59"/>
      <c r="L847" s="59"/>
      <c r="M847" s="59"/>
      <c r="N847" s="59"/>
      <c r="O847" s="59"/>
      <c r="P847" s="59"/>
      <c r="Q847" s="59"/>
      <c r="R847" s="59"/>
      <c r="S847" s="59"/>
      <c r="T847" s="59"/>
      <c r="U847" s="59"/>
      <c r="V847" s="59"/>
      <c r="W847" s="59"/>
      <c r="X847" s="59"/>
      <c r="Y847" s="59"/>
      <c r="Z847" s="59"/>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8"/>
      <c r="K848" s="59"/>
      <c r="L848" s="59"/>
      <c r="M848" s="59"/>
      <c r="N848" s="59"/>
      <c r="O848" s="59"/>
      <c r="P848" s="59"/>
      <c r="Q848" s="59"/>
      <c r="R848" s="59"/>
      <c r="S848" s="59"/>
      <c r="T848" s="59"/>
      <c r="U848" s="59"/>
      <c r="V848" s="59"/>
      <c r="W848" s="59"/>
      <c r="X848" s="59"/>
      <c r="Y848" s="59"/>
      <c r="Z848" s="59"/>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8"/>
      <c r="K849" s="59"/>
      <c r="L849" s="59"/>
      <c r="M849" s="59"/>
      <c r="N849" s="59"/>
      <c r="O849" s="59"/>
      <c r="P849" s="59"/>
      <c r="Q849" s="59"/>
      <c r="R849" s="59"/>
      <c r="S849" s="59"/>
      <c r="T849" s="59"/>
      <c r="U849" s="59"/>
      <c r="V849" s="59"/>
      <c r="W849" s="59"/>
      <c r="X849" s="59"/>
      <c r="Y849" s="59"/>
      <c r="Z849" s="59"/>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8"/>
      <c r="K850" s="59"/>
      <c r="L850" s="59"/>
      <c r="M850" s="59"/>
      <c r="N850" s="59"/>
      <c r="O850" s="59"/>
      <c r="P850" s="59"/>
      <c r="Q850" s="59"/>
      <c r="R850" s="59"/>
      <c r="S850" s="59"/>
      <c r="T850" s="59"/>
      <c r="U850" s="59"/>
      <c r="V850" s="59"/>
      <c r="W850" s="59"/>
      <c r="X850" s="59"/>
      <c r="Y850" s="59"/>
      <c r="Z850" s="59"/>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8"/>
      <c r="K851" s="59"/>
      <c r="L851" s="59"/>
      <c r="M851" s="59"/>
      <c r="N851" s="59"/>
      <c r="O851" s="59"/>
      <c r="P851" s="59"/>
      <c r="Q851" s="59"/>
      <c r="R851" s="59"/>
      <c r="S851" s="59"/>
      <c r="T851" s="59"/>
      <c r="U851" s="59"/>
      <c r="V851" s="59"/>
      <c r="W851" s="59"/>
      <c r="X851" s="59"/>
      <c r="Y851" s="59"/>
      <c r="Z851" s="59"/>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8"/>
      <c r="K852" s="59"/>
      <c r="L852" s="59"/>
      <c r="M852" s="59"/>
      <c r="N852" s="59"/>
      <c r="O852" s="59"/>
      <c r="P852" s="59"/>
      <c r="Q852" s="59"/>
      <c r="R852" s="59"/>
      <c r="S852" s="59"/>
      <c r="T852" s="59"/>
      <c r="U852" s="59"/>
      <c r="V852" s="59"/>
      <c r="W852" s="59"/>
      <c r="X852" s="59"/>
      <c r="Y852" s="59"/>
      <c r="Z852" s="59"/>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8"/>
      <c r="K853" s="59"/>
      <c r="L853" s="59"/>
      <c r="M853" s="59"/>
      <c r="N853" s="59"/>
      <c r="O853" s="59"/>
      <c r="P853" s="59"/>
      <c r="Q853" s="59"/>
      <c r="R853" s="59"/>
      <c r="S853" s="59"/>
      <c r="T853" s="59"/>
      <c r="U853" s="59"/>
      <c r="V853" s="59"/>
      <c r="W853" s="59"/>
      <c r="X853" s="59"/>
      <c r="Y853" s="59"/>
      <c r="Z853" s="59"/>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8"/>
      <c r="K854" s="59"/>
      <c r="L854" s="59"/>
      <c r="M854" s="59"/>
      <c r="N854" s="59"/>
      <c r="O854" s="59"/>
      <c r="P854" s="59"/>
      <c r="Q854" s="59"/>
      <c r="R854" s="59"/>
      <c r="S854" s="59"/>
      <c r="T854" s="59"/>
      <c r="U854" s="59"/>
      <c r="V854" s="59"/>
      <c r="W854" s="59"/>
      <c r="X854" s="59"/>
      <c r="Y854" s="59"/>
      <c r="Z854" s="59"/>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8"/>
      <c r="K855" s="59"/>
      <c r="L855" s="59"/>
      <c r="M855" s="59"/>
      <c r="N855" s="59"/>
      <c r="O855" s="59"/>
      <c r="P855" s="59"/>
      <c r="Q855" s="59"/>
      <c r="R855" s="59"/>
      <c r="S855" s="59"/>
      <c r="T855" s="59"/>
      <c r="U855" s="59"/>
      <c r="V855" s="59"/>
      <c r="W855" s="59"/>
      <c r="X855" s="59"/>
      <c r="Y855" s="59"/>
      <c r="Z855" s="59"/>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8"/>
      <c r="K856" s="59"/>
      <c r="L856" s="59"/>
      <c r="M856" s="59"/>
      <c r="N856" s="59"/>
      <c r="O856" s="59"/>
      <c r="P856" s="59"/>
      <c r="Q856" s="59"/>
      <c r="R856" s="59"/>
      <c r="S856" s="59"/>
      <c r="T856" s="59"/>
      <c r="U856" s="59"/>
      <c r="V856" s="59"/>
      <c r="W856" s="59"/>
      <c r="X856" s="59"/>
      <c r="Y856" s="59"/>
      <c r="Z856" s="59"/>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8"/>
      <c r="K857" s="59"/>
      <c r="L857" s="59"/>
      <c r="M857" s="59"/>
      <c r="N857" s="59"/>
      <c r="O857" s="59"/>
      <c r="P857" s="59"/>
      <c r="Q857" s="59"/>
      <c r="R857" s="59"/>
      <c r="S857" s="59"/>
      <c r="T857" s="59"/>
      <c r="U857" s="59"/>
      <c r="V857" s="59"/>
      <c r="W857" s="59"/>
      <c r="X857" s="59"/>
      <c r="Y857" s="59"/>
      <c r="Z857" s="59"/>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8"/>
      <c r="K858" s="59"/>
      <c r="L858" s="59"/>
      <c r="M858" s="59"/>
      <c r="N858" s="59"/>
      <c r="O858" s="59"/>
      <c r="P858" s="59"/>
      <c r="Q858" s="59"/>
      <c r="R858" s="59"/>
      <c r="S858" s="59"/>
      <c r="T858" s="59"/>
      <c r="U858" s="59"/>
      <c r="V858" s="59"/>
      <c r="W858" s="59"/>
      <c r="X858" s="59"/>
      <c r="Y858" s="59"/>
      <c r="Z858" s="59"/>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8"/>
      <c r="K859" s="59"/>
      <c r="L859" s="59"/>
      <c r="M859" s="59"/>
      <c r="N859" s="59"/>
      <c r="O859" s="59"/>
      <c r="P859" s="59"/>
      <c r="Q859" s="59"/>
      <c r="R859" s="59"/>
      <c r="S859" s="59"/>
      <c r="T859" s="59"/>
      <c r="U859" s="59"/>
      <c r="V859" s="59"/>
      <c r="W859" s="59"/>
      <c r="X859" s="59"/>
      <c r="Y859" s="59"/>
      <c r="Z859" s="59"/>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8"/>
      <c r="K860" s="59"/>
      <c r="L860" s="59"/>
      <c r="M860" s="59"/>
      <c r="N860" s="59"/>
      <c r="O860" s="59"/>
      <c r="P860" s="59"/>
      <c r="Q860" s="59"/>
      <c r="R860" s="59"/>
      <c r="S860" s="59"/>
      <c r="T860" s="59"/>
      <c r="U860" s="59"/>
      <c r="V860" s="59"/>
      <c r="W860" s="59"/>
      <c r="X860" s="59"/>
      <c r="Y860" s="59"/>
      <c r="Z860" s="59"/>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8"/>
      <c r="K861" s="59"/>
      <c r="L861" s="59"/>
      <c r="M861" s="59"/>
      <c r="N861" s="59"/>
      <c r="O861" s="59"/>
      <c r="P861" s="59"/>
      <c r="Q861" s="59"/>
      <c r="R861" s="59"/>
      <c r="S861" s="59"/>
      <c r="T861" s="59"/>
      <c r="U861" s="59"/>
      <c r="V861" s="59"/>
      <c r="W861" s="59"/>
      <c r="X861" s="59"/>
      <c r="Y861" s="59"/>
      <c r="Z861" s="59"/>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8"/>
      <c r="K862" s="59"/>
      <c r="L862" s="59"/>
      <c r="M862" s="59"/>
      <c r="N862" s="59"/>
      <c r="O862" s="59"/>
      <c r="P862" s="59"/>
      <c r="Q862" s="59"/>
      <c r="R862" s="59"/>
      <c r="S862" s="59"/>
      <c r="T862" s="59"/>
      <c r="U862" s="59"/>
      <c r="V862" s="59"/>
      <c r="W862" s="59"/>
      <c r="X862" s="59"/>
      <c r="Y862" s="59"/>
      <c r="Z862" s="59"/>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8"/>
      <c r="K863" s="59"/>
      <c r="L863" s="59"/>
      <c r="M863" s="59"/>
      <c r="N863" s="59"/>
      <c r="O863" s="59"/>
      <c r="P863" s="59"/>
      <c r="Q863" s="59"/>
      <c r="R863" s="59"/>
      <c r="S863" s="59"/>
      <c r="T863" s="59"/>
      <c r="U863" s="59"/>
      <c r="V863" s="59"/>
      <c r="W863" s="59"/>
      <c r="X863" s="59"/>
      <c r="Y863" s="59"/>
      <c r="Z863" s="59"/>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8"/>
      <c r="K864" s="59"/>
      <c r="L864" s="59"/>
      <c r="M864" s="59"/>
      <c r="N864" s="59"/>
      <c r="O864" s="59"/>
      <c r="P864" s="59"/>
      <c r="Q864" s="59"/>
      <c r="R864" s="59"/>
      <c r="S864" s="59"/>
      <c r="T864" s="59"/>
      <c r="U864" s="59"/>
      <c r="V864" s="59"/>
      <c r="W864" s="59"/>
      <c r="X864" s="59"/>
      <c r="Y864" s="59"/>
      <c r="Z864" s="59"/>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8"/>
      <c r="K865" s="59"/>
      <c r="L865" s="59"/>
      <c r="M865" s="59"/>
      <c r="N865" s="59"/>
      <c r="O865" s="59"/>
      <c r="P865" s="59"/>
      <c r="Q865" s="59"/>
      <c r="R865" s="59"/>
      <c r="S865" s="59"/>
      <c r="T865" s="59"/>
      <c r="U865" s="59"/>
      <c r="V865" s="59"/>
      <c r="W865" s="59"/>
      <c r="X865" s="59"/>
      <c r="Y865" s="59"/>
      <c r="Z865" s="59"/>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8"/>
      <c r="K866" s="59"/>
      <c r="L866" s="59"/>
      <c r="M866" s="59"/>
      <c r="N866" s="59"/>
      <c r="O866" s="59"/>
      <c r="P866" s="59"/>
      <c r="Q866" s="59"/>
      <c r="R866" s="59"/>
      <c r="S866" s="59"/>
      <c r="T866" s="59"/>
      <c r="U866" s="59"/>
      <c r="V866" s="59"/>
      <c r="W866" s="59"/>
      <c r="X866" s="59"/>
      <c r="Y866" s="59"/>
      <c r="Z866" s="59"/>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8"/>
      <c r="K867" s="59"/>
      <c r="L867" s="59"/>
      <c r="M867" s="59"/>
      <c r="N867" s="59"/>
      <c r="O867" s="59"/>
      <c r="P867" s="59"/>
      <c r="Q867" s="59"/>
      <c r="R867" s="59"/>
      <c r="S867" s="59"/>
      <c r="T867" s="59"/>
      <c r="U867" s="59"/>
      <c r="V867" s="59"/>
      <c r="W867" s="59"/>
      <c r="X867" s="59"/>
      <c r="Y867" s="59"/>
      <c r="Z867" s="59"/>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8"/>
      <c r="K868" s="59"/>
      <c r="L868" s="59"/>
      <c r="M868" s="59"/>
      <c r="N868" s="59"/>
      <c r="O868" s="59"/>
      <c r="P868" s="59"/>
      <c r="Q868" s="59"/>
      <c r="R868" s="59"/>
      <c r="S868" s="59"/>
      <c r="T868" s="59"/>
      <c r="U868" s="59"/>
      <c r="V868" s="59"/>
      <c r="W868" s="59"/>
      <c r="X868" s="59"/>
      <c r="Y868" s="59"/>
      <c r="Z868" s="59"/>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8"/>
      <c r="K869" s="59"/>
      <c r="L869" s="59"/>
      <c r="M869" s="59"/>
      <c r="N869" s="59"/>
      <c r="O869" s="59"/>
      <c r="P869" s="59"/>
      <c r="Q869" s="59"/>
      <c r="R869" s="59"/>
      <c r="S869" s="59"/>
      <c r="T869" s="59"/>
      <c r="U869" s="59"/>
      <c r="V869" s="59"/>
      <c r="W869" s="59"/>
      <c r="X869" s="59"/>
      <c r="Y869" s="59"/>
      <c r="Z869" s="59"/>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8"/>
      <c r="K870" s="59"/>
      <c r="L870" s="59"/>
      <c r="M870" s="59"/>
      <c r="N870" s="59"/>
      <c r="O870" s="59"/>
      <c r="P870" s="59"/>
      <c r="Q870" s="59"/>
      <c r="R870" s="59"/>
      <c r="S870" s="59"/>
      <c r="T870" s="59"/>
      <c r="U870" s="59"/>
      <c r="V870" s="59"/>
      <c r="W870" s="59"/>
      <c r="X870" s="59"/>
      <c r="Y870" s="59"/>
      <c r="Z870" s="59"/>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8"/>
      <c r="K871" s="59"/>
      <c r="L871" s="59"/>
      <c r="M871" s="59"/>
      <c r="N871" s="59"/>
      <c r="O871" s="59"/>
      <c r="P871" s="59"/>
      <c r="Q871" s="59"/>
      <c r="R871" s="59"/>
      <c r="S871" s="59"/>
      <c r="T871" s="59"/>
      <c r="U871" s="59"/>
      <c r="V871" s="59"/>
      <c r="W871" s="59"/>
      <c r="X871" s="59"/>
      <c r="Y871" s="59"/>
      <c r="Z871" s="59"/>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8"/>
      <c r="K872" s="59"/>
      <c r="L872" s="59"/>
      <c r="M872" s="59"/>
      <c r="N872" s="59"/>
      <c r="O872" s="59"/>
      <c r="P872" s="59"/>
      <c r="Q872" s="59"/>
      <c r="R872" s="59"/>
      <c r="S872" s="59"/>
      <c r="T872" s="59"/>
      <c r="U872" s="59"/>
      <c r="V872" s="59"/>
      <c r="W872" s="59"/>
      <c r="X872" s="59"/>
      <c r="Y872" s="59"/>
      <c r="Z872" s="59"/>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8"/>
      <c r="K873" s="59"/>
      <c r="L873" s="59"/>
      <c r="M873" s="59"/>
      <c r="N873" s="59"/>
      <c r="O873" s="59"/>
      <c r="P873" s="59"/>
      <c r="Q873" s="59"/>
      <c r="R873" s="59"/>
      <c r="S873" s="59"/>
      <c r="T873" s="59"/>
      <c r="U873" s="59"/>
      <c r="V873" s="59"/>
      <c r="W873" s="59"/>
      <c r="X873" s="59"/>
      <c r="Y873" s="59"/>
      <c r="Z873" s="59"/>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8"/>
      <c r="K874" s="59"/>
      <c r="L874" s="59"/>
      <c r="M874" s="59"/>
      <c r="N874" s="59"/>
      <c r="O874" s="59"/>
      <c r="P874" s="59"/>
      <c r="Q874" s="59"/>
      <c r="R874" s="59"/>
      <c r="S874" s="59"/>
      <c r="T874" s="59"/>
      <c r="U874" s="59"/>
      <c r="V874" s="59"/>
      <c r="W874" s="59"/>
      <c r="X874" s="59"/>
      <c r="Y874" s="59"/>
      <c r="Z874" s="59"/>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8"/>
      <c r="K875" s="59"/>
      <c r="L875" s="59"/>
      <c r="M875" s="59"/>
      <c r="N875" s="59"/>
      <c r="O875" s="59"/>
      <c r="P875" s="59"/>
      <c r="Q875" s="59"/>
      <c r="R875" s="59"/>
      <c r="S875" s="59"/>
      <c r="T875" s="59"/>
      <c r="U875" s="59"/>
      <c r="V875" s="59"/>
      <c r="W875" s="59"/>
      <c r="X875" s="59"/>
      <c r="Y875" s="59"/>
      <c r="Z875" s="59"/>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8"/>
      <c r="K876" s="59"/>
      <c r="L876" s="59"/>
      <c r="M876" s="59"/>
      <c r="N876" s="59"/>
      <c r="O876" s="59"/>
      <c r="P876" s="59"/>
      <c r="Q876" s="59"/>
      <c r="R876" s="59"/>
      <c r="S876" s="59"/>
      <c r="T876" s="59"/>
      <c r="U876" s="59"/>
      <c r="V876" s="59"/>
      <c r="W876" s="59"/>
      <c r="X876" s="59"/>
      <c r="Y876" s="59"/>
      <c r="Z876" s="59"/>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8"/>
      <c r="K877" s="59"/>
      <c r="L877" s="59"/>
      <c r="M877" s="59"/>
      <c r="N877" s="59"/>
      <c r="O877" s="59"/>
      <c r="P877" s="59"/>
      <c r="Q877" s="59"/>
      <c r="R877" s="59"/>
      <c r="S877" s="59"/>
      <c r="T877" s="59"/>
      <c r="U877" s="59"/>
      <c r="V877" s="59"/>
      <c r="W877" s="59"/>
      <c r="X877" s="59"/>
      <c r="Y877" s="59"/>
      <c r="Z877" s="59"/>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8"/>
      <c r="K878" s="59"/>
      <c r="L878" s="59"/>
      <c r="M878" s="59"/>
      <c r="N878" s="59"/>
      <c r="O878" s="59"/>
      <c r="P878" s="59"/>
      <c r="Q878" s="59"/>
      <c r="R878" s="59"/>
      <c r="S878" s="59"/>
      <c r="T878" s="59"/>
      <c r="U878" s="59"/>
      <c r="V878" s="59"/>
      <c r="W878" s="59"/>
      <c r="X878" s="59"/>
      <c r="Y878" s="59"/>
      <c r="Z878" s="59"/>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8"/>
      <c r="K879" s="59"/>
      <c r="L879" s="59"/>
      <c r="M879" s="59"/>
      <c r="N879" s="59"/>
      <c r="O879" s="59"/>
      <c r="P879" s="59"/>
      <c r="Q879" s="59"/>
      <c r="R879" s="59"/>
      <c r="S879" s="59"/>
      <c r="T879" s="59"/>
      <c r="U879" s="59"/>
      <c r="V879" s="59"/>
      <c r="W879" s="59"/>
      <c r="X879" s="59"/>
      <c r="Y879" s="59"/>
      <c r="Z879" s="59"/>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8"/>
      <c r="K880" s="59"/>
      <c r="L880" s="59"/>
      <c r="M880" s="59"/>
      <c r="N880" s="59"/>
      <c r="O880" s="59"/>
      <c r="P880" s="59"/>
      <c r="Q880" s="59"/>
      <c r="R880" s="59"/>
      <c r="S880" s="59"/>
      <c r="T880" s="59"/>
      <c r="U880" s="59"/>
      <c r="V880" s="59"/>
      <c r="W880" s="59"/>
      <c r="X880" s="59"/>
      <c r="Y880" s="59"/>
      <c r="Z880" s="59"/>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8"/>
      <c r="K881" s="59"/>
      <c r="L881" s="59"/>
      <c r="M881" s="59"/>
      <c r="N881" s="59"/>
      <c r="O881" s="59"/>
      <c r="P881" s="59"/>
      <c r="Q881" s="59"/>
      <c r="R881" s="59"/>
      <c r="S881" s="59"/>
      <c r="T881" s="59"/>
      <c r="U881" s="59"/>
      <c r="V881" s="59"/>
      <c r="W881" s="59"/>
      <c r="X881" s="59"/>
      <c r="Y881" s="59"/>
      <c r="Z881" s="59"/>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8"/>
      <c r="K882" s="59"/>
      <c r="L882" s="59"/>
      <c r="M882" s="59"/>
      <c r="N882" s="59"/>
      <c r="O882" s="59"/>
      <c r="P882" s="59"/>
      <c r="Q882" s="59"/>
      <c r="R882" s="59"/>
      <c r="S882" s="59"/>
      <c r="T882" s="59"/>
      <c r="U882" s="59"/>
      <c r="V882" s="59"/>
      <c r="W882" s="59"/>
      <c r="X882" s="59"/>
      <c r="Y882" s="59"/>
      <c r="Z882" s="59"/>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8"/>
      <c r="K883" s="59"/>
      <c r="L883" s="59"/>
      <c r="M883" s="59"/>
      <c r="N883" s="59"/>
      <c r="O883" s="59"/>
      <c r="P883" s="59"/>
      <c r="Q883" s="59"/>
      <c r="R883" s="59"/>
      <c r="S883" s="59"/>
      <c r="T883" s="59"/>
      <c r="U883" s="59"/>
      <c r="V883" s="59"/>
      <c r="W883" s="59"/>
      <c r="X883" s="59"/>
      <c r="Y883" s="59"/>
      <c r="Z883" s="59"/>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8"/>
      <c r="K884" s="59"/>
      <c r="L884" s="59"/>
      <c r="M884" s="59"/>
      <c r="N884" s="59"/>
      <c r="O884" s="59"/>
      <c r="P884" s="59"/>
      <c r="Q884" s="59"/>
      <c r="R884" s="59"/>
      <c r="S884" s="59"/>
      <c r="T884" s="59"/>
      <c r="U884" s="59"/>
      <c r="V884" s="59"/>
      <c r="W884" s="59"/>
      <c r="X884" s="59"/>
      <c r="Y884" s="59"/>
      <c r="Z884" s="59"/>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8"/>
      <c r="K885" s="59"/>
      <c r="L885" s="59"/>
      <c r="M885" s="59"/>
      <c r="N885" s="59"/>
      <c r="O885" s="59"/>
      <c r="P885" s="59"/>
      <c r="Q885" s="59"/>
      <c r="R885" s="59"/>
      <c r="S885" s="59"/>
      <c r="T885" s="59"/>
      <c r="U885" s="59"/>
      <c r="V885" s="59"/>
      <c r="W885" s="59"/>
      <c r="X885" s="59"/>
      <c r="Y885" s="59"/>
      <c r="Z885" s="59"/>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8"/>
      <c r="K886" s="59"/>
      <c r="L886" s="59"/>
      <c r="M886" s="59"/>
      <c r="N886" s="59"/>
      <c r="O886" s="59"/>
      <c r="P886" s="59"/>
      <c r="Q886" s="59"/>
      <c r="R886" s="59"/>
      <c r="S886" s="59"/>
      <c r="T886" s="59"/>
      <c r="U886" s="59"/>
      <c r="V886" s="59"/>
      <c r="W886" s="59"/>
      <c r="X886" s="59"/>
      <c r="Y886" s="59"/>
      <c r="Z886" s="59"/>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8"/>
      <c r="K887" s="59"/>
      <c r="L887" s="59"/>
      <c r="M887" s="59"/>
      <c r="N887" s="59"/>
      <c r="O887" s="59"/>
      <c r="P887" s="59"/>
      <c r="Q887" s="59"/>
      <c r="R887" s="59"/>
      <c r="S887" s="59"/>
      <c r="T887" s="59"/>
      <c r="U887" s="59"/>
      <c r="V887" s="59"/>
      <c r="W887" s="59"/>
      <c r="X887" s="59"/>
      <c r="Y887" s="59"/>
      <c r="Z887" s="59"/>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8"/>
      <c r="K888" s="59"/>
      <c r="L888" s="59"/>
      <c r="M888" s="59"/>
      <c r="N888" s="59"/>
      <c r="O888" s="59"/>
      <c r="P888" s="59"/>
      <c r="Q888" s="59"/>
      <c r="R888" s="59"/>
      <c r="S888" s="59"/>
      <c r="T888" s="59"/>
      <c r="U888" s="59"/>
      <c r="V888" s="59"/>
      <c r="W888" s="59"/>
      <c r="X888" s="59"/>
      <c r="Y888" s="59"/>
      <c r="Z888" s="59"/>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8"/>
      <c r="K889" s="59"/>
      <c r="L889" s="59"/>
      <c r="M889" s="59"/>
      <c r="N889" s="59"/>
      <c r="O889" s="59"/>
      <c r="P889" s="59"/>
      <c r="Q889" s="59"/>
      <c r="R889" s="59"/>
      <c r="S889" s="59"/>
      <c r="T889" s="59"/>
      <c r="U889" s="59"/>
      <c r="V889" s="59"/>
      <c r="W889" s="59"/>
      <c r="X889" s="59"/>
      <c r="Y889" s="59"/>
      <c r="Z889" s="59"/>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8"/>
      <c r="K890" s="59"/>
      <c r="L890" s="59"/>
      <c r="M890" s="59"/>
      <c r="N890" s="59"/>
      <c r="O890" s="59"/>
      <c r="P890" s="59"/>
      <c r="Q890" s="59"/>
      <c r="R890" s="59"/>
      <c r="S890" s="59"/>
      <c r="T890" s="59"/>
      <c r="U890" s="59"/>
      <c r="V890" s="59"/>
      <c r="W890" s="59"/>
      <c r="X890" s="59"/>
      <c r="Y890" s="59"/>
      <c r="Z890" s="59"/>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8"/>
      <c r="K891" s="59"/>
      <c r="L891" s="59"/>
      <c r="M891" s="59"/>
      <c r="N891" s="59"/>
      <c r="O891" s="59"/>
      <c r="P891" s="59"/>
      <c r="Q891" s="59"/>
      <c r="R891" s="59"/>
      <c r="S891" s="59"/>
      <c r="T891" s="59"/>
      <c r="U891" s="59"/>
      <c r="V891" s="59"/>
      <c r="W891" s="59"/>
      <c r="X891" s="59"/>
      <c r="Y891" s="59"/>
      <c r="Z891" s="59"/>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8"/>
      <c r="K892" s="59"/>
      <c r="L892" s="59"/>
      <c r="M892" s="59"/>
      <c r="N892" s="59"/>
      <c r="O892" s="59"/>
      <c r="P892" s="59"/>
      <c r="Q892" s="59"/>
      <c r="R892" s="59"/>
      <c r="S892" s="59"/>
      <c r="T892" s="59"/>
      <c r="U892" s="59"/>
      <c r="V892" s="59"/>
      <c r="W892" s="59"/>
      <c r="X892" s="59"/>
      <c r="Y892" s="59"/>
      <c r="Z892" s="59"/>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8"/>
      <c r="K893" s="59"/>
      <c r="L893" s="59"/>
      <c r="M893" s="59"/>
      <c r="N893" s="59"/>
      <c r="O893" s="59"/>
      <c r="P893" s="59"/>
      <c r="Q893" s="59"/>
      <c r="R893" s="59"/>
      <c r="S893" s="59"/>
      <c r="T893" s="59"/>
      <c r="U893" s="59"/>
      <c r="V893" s="59"/>
      <c r="W893" s="59"/>
      <c r="X893" s="59"/>
      <c r="Y893" s="59"/>
      <c r="Z893" s="59"/>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8"/>
      <c r="K894" s="59"/>
      <c r="L894" s="59"/>
      <c r="M894" s="59"/>
      <c r="N894" s="59"/>
      <c r="O894" s="59"/>
      <c r="P894" s="59"/>
      <c r="Q894" s="59"/>
      <c r="R894" s="59"/>
      <c r="S894" s="59"/>
      <c r="T894" s="59"/>
      <c r="U894" s="59"/>
      <c r="V894" s="59"/>
      <c r="W894" s="59"/>
      <c r="X894" s="59"/>
      <c r="Y894" s="59"/>
      <c r="Z894" s="59"/>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8"/>
      <c r="K895" s="59"/>
      <c r="L895" s="59"/>
      <c r="M895" s="59"/>
      <c r="N895" s="59"/>
      <c r="O895" s="59"/>
      <c r="P895" s="59"/>
      <c r="Q895" s="59"/>
      <c r="R895" s="59"/>
      <c r="S895" s="59"/>
      <c r="T895" s="59"/>
      <c r="U895" s="59"/>
      <c r="V895" s="59"/>
      <c r="W895" s="59"/>
      <c r="X895" s="59"/>
      <c r="Y895" s="59"/>
      <c r="Z895" s="59"/>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8"/>
      <c r="K896" s="59"/>
      <c r="L896" s="59"/>
      <c r="M896" s="59"/>
      <c r="N896" s="59"/>
      <c r="O896" s="59"/>
      <c r="P896" s="59"/>
      <c r="Q896" s="59"/>
      <c r="R896" s="59"/>
      <c r="S896" s="59"/>
      <c r="T896" s="59"/>
      <c r="U896" s="59"/>
      <c r="V896" s="59"/>
      <c r="W896" s="59"/>
      <c r="X896" s="59"/>
      <c r="Y896" s="59"/>
      <c r="Z896" s="59"/>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8"/>
      <c r="K897" s="59"/>
      <c r="L897" s="59"/>
      <c r="M897" s="59"/>
      <c r="N897" s="59"/>
      <c r="O897" s="59"/>
      <c r="P897" s="59"/>
      <c r="Q897" s="59"/>
      <c r="R897" s="59"/>
      <c r="S897" s="59"/>
      <c r="T897" s="59"/>
      <c r="U897" s="59"/>
      <c r="V897" s="59"/>
      <c r="W897" s="59"/>
      <c r="X897" s="59"/>
      <c r="Y897" s="59"/>
      <c r="Z897" s="59"/>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8"/>
      <c r="K898" s="59"/>
      <c r="L898" s="59"/>
      <c r="M898" s="59"/>
      <c r="N898" s="59"/>
      <c r="O898" s="59"/>
      <c r="P898" s="59"/>
      <c r="Q898" s="59"/>
      <c r="R898" s="59"/>
      <c r="S898" s="59"/>
      <c r="T898" s="59"/>
      <c r="U898" s="59"/>
      <c r="V898" s="59"/>
      <c r="W898" s="59"/>
      <c r="X898" s="59"/>
      <c r="Y898" s="59"/>
      <c r="Z898" s="59"/>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8"/>
      <c r="K899" s="59"/>
      <c r="L899" s="59"/>
      <c r="M899" s="59"/>
      <c r="N899" s="59"/>
      <c r="O899" s="59"/>
      <c r="P899" s="59"/>
      <c r="Q899" s="59"/>
      <c r="R899" s="59"/>
      <c r="S899" s="59"/>
      <c r="T899" s="59"/>
      <c r="U899" s="59"/>
      <c r="V899" s="59"/>
      <c r="W899" s="59"/>
      <c r="X899" s="59"/>
      <c r="Y899" s="59"/>
      <c r="Z899" s="59"/>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8"/>
      <c r="K900" s="59"/>
      <c r="L900" s="59"/>
      <c r="M900" s="59"/>
      <c r="N900" s="59"/>
      <c r="O900" s="59"/>
      <c r="P900" s="59"/>
      <c r="Q900" s="59"/>
      <c r="R900" s="59"/>
      <c r="S900" s="59"/>
      <c r="T900" s="59"/>
      <c r="U900" s="59"/>
      <c r="V900" s="59"/>
      <c r="W900" s="59"/>
      <c r="X900" s="59"/>
      <c r="Y900" s="59"/>
      <c r="Z900" s="59"/>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8"/>
      <c r="K901" s="59"/>
      <c r="L901" s="59"/>
      <c r="M901" s="59"/>
      <c r="N901" s="59"/>
      <c r="O901" s="59"/>
      <c r="P901" s="59"/>
      <c r="Q901" s="59"/>
      <c r="R901" s="59"/>
      <c r="S901" s="59"/>
      <c r="T901" s="59"/>
      <c r="U901" s="59"/>
      <c r="V901" s="59"/>
      <c r="W901" s="59"/>
      <c r="X901" s="59"/>
      <c r="Y901" s="59"/>
      <c r="Z901" s="59"/>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8"/>
      <c r="K902" s="59"/>
      <c r="L902" s="59"/>
      <c r="M902" s="59"/>
      <c r="N902" s="59"/>
      <c r="O902" s="59"/>
      <c r="P902" s="59"/>
      <c r="Q902" s="59"/>
      <c r="R902" s="59"/>
      <c r="S902" s="59"/>
      <c r="T902" s="59"/>
      <c r="U902" s="59"/>
      <c r="V902" s="59"/>
      <c r="W902" s="59"/>
      <c r="X902" s="59"/>
      <c r="Y902" s="59"/>
      <c r="Z902" s="59"/>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8"/>
      <c r="K903" s="59"/>
      <c r="L903" s="59"/>
      <c r="M903" s="59"/>
      <c r="N903" s="59"/>
      <c r="O903" s="59"/>
      <c r="P903" s="59"/>
      <c r="Q903" s="59"/>
      <c r="R903" s="59"/>
      <c r="S903" s="59"/>
      <c r="T903" s="59"/>
      <c r="U903" s="59"/>
      <c r="V903" s="59"/>
      <c r="W903" s="59"/>
      <c r="X903" s="59"/>
      <c r="Y903" s="59"/>
      <c r="Z903" s="59"/>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8"/>
      <c r="K904" s="59"/>
      <c r="L904" s="59"/>
      <c r="M904" s="59"/>
      <c r="N904" s="59"/>
      <c r="O904" s="59"/>
      <c r="P904" s="59"/>
      <c r="Q904" s="59"/>
      <c r="R904" s="59"/>
      <c r="S904" s="59"/>
      <c r="T904" s="59"/>
      <c r="U904" s="59"/>
      <c r="V904" s="59"/>
      <c r="W904" s="59"/>
      <c r="X904" s="59"/>
      <c r="Y904" s="59"/>
      <c r="Z904" s="59"/>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8"/>
      <c r="K905" s="59"/>
      <c r="L905" s="59"/>
      <c r="M905" s="59"/>
      <c r="N905" s="59"/>
      <c r="O905" s="59"/>
      <c r="P905" s="59"/>
      <c r="Q905" s="59"/>
      <c r="R905" s="59"/>
      <c r="S905" s="59"/>
      <c r="T905" s="59"/>
      <c r="U905" s="59"/>
      <c r="V905" s="59"/>
      <c r="W905" s="59"/>
      <c r="X905" s="59"/>
      <c r="Y905" s="59"/>
      <c r="Z905" s="59"/>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8"/>
      <c r="K906" s="59"/>
      <c r="L906" s="59"/>
      <c r="M906" s="59"/>
      <c r="N906" s="59"/>
      <c r="O906" s="59"/>
      <c r="P906" s="59"/>
      <c r="Q906" s="59"/>
      <c r="R906" s="59"/>
      <c r="S906" s="59"/>
      <c r="T906" s="59"/>
      <c r="U906" s="59"/>
      <c r="V906" s="59"/>
      <c r="W906" s="59"/>
      <c r="X906" s="59"/>
      <c r="Y906" s="59"/>
      <c r="Z906" s="59"/>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8"/>
      <c r="K907" s="59"/>
      <c r="L907" s="59"/>
      <c r="M907" s="59"/>
      <c r="N907" s="59"/>
      <c r="O907" s="59"/>
      <c r="P907" s="59"/>
      <c r="Q907" s="59"/>
      <c r="R907" s="59"/>
      <c r="S907" s="59"/>
      <c r="T907" s="59"/>
      <c r="U907" s="59"/>
      <c r="V907" s="59"/>
      <c r="W907" s="59"/>
      <c r="X907" s="59"/>
      <c r="Y907" s="59"/>
      <c r="Z907" s="59"/>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8"/>
      <c r="K908" s="59"/>
      <c r="L908" s="59"/>
      <c r="M908" s="59"/>
      <c r="N908" s="59"/>
      <c r="O908" s="59"/>
      <c r="P908" s="59"/>
      <c r="Q908" s="59"/>
      <c r="R908" s="59"/>
      <c r="S908" s="59"/>
      <c r="T908" s="59"/>
      <c r="U908" s="59"/>
      <c r="V908" s="59"/>
      <c r="W908" s="59"/>
      <c r="X908" s="59"/>
      <c r="Y908" s="59"/>
      <c r="Z908" s="59"/>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8"/>
      <c r="K909" s="59"/>
      <c r="L909" s="59"/>
      <c r="M909" s="59"/>
      <c r="N909" s="59"/>
      <c r="O909" s="59"/>
      <c r="P909" s="59"/>
      <c r="Q909" s="59"/>
      <c r="R909" s="59"/>
      <c r="S909" s="59"/>
      <c r="T909" s="59"/>
      <c r="U909" s="59"/>
      <c r="V909" s="59"/>
      <c r="W909" s="59"/>
      <c r="X909" s="59"/>
      <c r="Y909" s="59"/>
      <c r="Z909" s="59"/>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8"/>
      <c r="K910" s="59"/>
      <c r="L910" s="59"/>
      <c r="M910" s="59"/>
      <c r="N910" s="59"/>
      <c r="O910" s="59"/>
      <c r="P910" s="59"/>
      <c r="Q910" s="59"/>
      <c r="R910" s="59"/>
      <c r="S910" s="59"/>
      <c r="T910" s="59"/>
      <c r="U910" s="59"/>
      <c r="V910" s="59"/>
      <c r="W910" s="59"/>
      <c r="X910" s="59"/>
      <c r="Y910" s="59"/>
      <c r="Z910" s="59"/>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8"/>
      <c r="K911" s="59"/>
      <c r="L911" s="59"/>
      <c r="M911" s="59"/>
      <c r="N911" s="59"/>
      <c r="O911" s="59"/>
      <c r="P911" s="59"/>
      <c r="Q911" s="59"/>
      <c r="R911" s="59"/>
      <c r="S911" s="59"/>
      <c r="T911" s="59"/>
      <c r="U911" s="59"/>
      <c r="V911" s="59"/>
      <c r="W911" s="59"/>
      <c r="X911" s="59"/>
      <c r="Y911" s="59"/>
      <c r="Z911" s="59"/>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8"/>
      <c r="K912" s="59"/>
      <c r="L912" s="59"/>
      <c r="M912" s="59"/>
      <c r="N912" s="59"/>
      <c r="O912" s="59"/>
      <c r="P912" s="59"/>
      <c r="Q912" s="59"/>
      <c r="R912" s="59"/>
      <c r="S912" s="59"/>
      <c r="T912" s="59"/>
      <c r="U912" s="59"/>
      <c r="V912" s="59"/>
      <c r="W912" s="59"/>
      <c r="X912" s="59"/>
      <c r="Y912" s="59"/>
      <c r="Z912" s="59"/>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8"/>
      <c r="K913" s="59"/>
      <c r="L913" s="59"/>
      <c r="M913" s="59"/>
      <c r="N913" s="59"/>
      <c r="O913" s="59"/>
      <c r="P913" s="59"/>
      <c r="Q913" s="59"/>
      <c r="R913" s="59"/>
      <c r="S913" s="59"/>
      <c r="T913" s="59"/>
      <c r="U913" s="59"/>
      <c r="V913" s="59"/>
      <c r="W913" s="59"/>
      <c r="X913" s="59"/>
      <c r="Y913" s="59"/>
      <c r="Z913" s="59"/>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8"/>
      <c r="K914" s="59"/>
      <c r="L914" s="59"/>
      <c r="M914" s="59"/>
      <c r="N914" s="59"/>
      <c r="O914" s="59"/>
      <c r="P914" s="59"/>
      <c r="Q914" s="59"/>
      <c r="R914" s="59"/>
      <c r="S914" s="59"/>
      <c r="T914" s="59"/>
      <c r="U914" s="59"/>
      <c r="V914" s="59"/>
      <c r="W914" s="59"/>
      <c r="X914" s="59"/>
      <c r="Y914" s="59"/>
      <c r="Z914" s="59"/>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8"/>
      <c r="K915" s="59"/>
      <c r="L915" s="59"/>
      <c r="M915" s="59"/>
      <c r="N915" s="59"/>
      <c r="O915" s="59"/>
      <c r="P915" s="59"/>
      <c r="Q915" s="59"/>
      <c r="R915" s="59"/>
      <c r="S915" s="59"/>
      <c r="T915" s="59"/>
      <c r="U915" s="59"/>
      <c r="V915" s="59"/>
      <c r="W915" s="59"/>
      <c r="X915" s="59"/>
      <c r="Y915" s="59"/>
      <c r="Z915" s="59"/>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8"/>
      <c r="K916" s="59"/>
      <c r="L916" s="59"/>
      <c r="M916" s="59"/>
      <c r="N916" s="59"/>
      <c r="O916" s="59"/>
      <c r="P916" s="59"/>
      <c r="Q916" s="59"/>
      <c r="R916" s="59"/>
      <c r="S916" s="59"/>
      <c r="T916" s="59"/>
      <c r="U916" s="59"/>
      <c r="V916" s="59"/>
      <c r="W916" s="59"/>
      <c r="X916" s="59"/>
      <c r="Y916" s="59"/>
      <c r="Z916" s="59"/>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8"/>
      <c r="K917" s="59"/>
      <c r="L917" s="59"/>
      <c r="M917" s="59"/>
      <c r="N917" s="59"/>
      <c r="O917" s="59"/>
      <c r="P917" s="59"/>
      <c r="Q917" s="59"/>
      <c r="R917" s="59"/>
      <c r="S917" s="59"/>
      <c r="T917" s="59"/>
      <c r="U917" s="59"/>
      <c r="V917" s="59"/>
      <c r="W917" s="59"/>
      <c r="X917" s="59"/>
      <c r="Y917" s="59"/>
      <c r="Z917" s="59"/>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8"/>
      <c r="K918" s="59"/>
      <c r="L918" s="59"/>
      <c r="M918" s="59"/>
      <c r="N918" s="59"/>
      <c r="O918" s="59"/>
      <c r="P918" s="59"/>
      <c r="Q918" s="59"/>
      <c r="R918" s="59"/>
      <c r="S918" s="59"/>
      <c r="T918" s="59"/>
      <c r="U918" s="59"/>
      <c r="V918" s="59"/>
      <c r="W918" s="59"/>
      <c r="X918" s="59"/>
      <c r="Y918" s="59"/>
      <c r="Z918" s="59"/>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8"/>
      <c r="K919" s="59"/>
      <c r="L919" s="59"/>
      <c r="M919" s="59"/>
      <c r="N919" s="59"/>
      <c r="O919" s="59"/>
      <c r="P919" s="59"/>
      <c r="Q919" s="59"/>
      <c r="R919" s="59"/>
      <c r="S919" s="59"/>
      <c r="T919" s="59"/>
      <c r="U919" s="59"/>
      <c r="V919" s="59"/>
      <c r="W919" s="59"/>
      <c r="X919" s="59"/>
      <c r="Y919" s="59"/>
      <c r="Z919" s="59"/>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8"/>
      <c r="K920" s="59"/>
      <c r="L920" s="59"/>
      <c r="M920" s="59"/>
      <c r="N920" s="59"/>
      <c r="O920" s="59"/>
      <c r="P920" s="59"/>
      <c r="Q920" s="59"/>
      <c r="R920" s="59"/>
      <c r="S920" s="59"/>
      <c r="T920" s="59"/>
      <c r="U920" s="59"/>
      <c r="V920" s="59"/>
      <c r="W920" s="59"/>
      <c r="X920" s="59"/>
      <c r="Y920" s="59"/>
      <c r="Z920" s="59"/>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8"/>
      <c r="K921" s="59"/>
      <c r="L921" s="59"/>
      <c r="M921" s="59"/>
      <c r="N921" s="59"/>
      <c r="O921" s="59"/>
      <c r="P921" s="59"/>
      <c r="Q921" s="59"/>
      <c r="R921" s="59"/>
      <c r="S921" s="59"/>
      <c r="T921" s="59"/>
      <c r="U921" s="59"/>
      <c r="V921" s="59"/>
      <c r="W921" s="59"/>
      <c r="X921" s="59"/>
      <c r="Y921" s="59"/>
      <c r="Z921" s="59"/>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8"/>
      <c r="K922" s="59"/>
      <c r="L922" s="59"/>
      <c r="M922" s="59"/>
      <c r="N922" s="59"/>
      <c r="O922" s="59"/>
      <c r="P922" s="59"/>
      <c r="Q922" s="59"/>
      <c r="R922" s="59"/>
      <c r="S922" s="59"/>
      <c r="T922" s="59"/>
      <c r="U922" s="59"/>
      <c r="V922" s="59"/>
      <c r="W922" s="59"/>
      <c r="X922" s="59"/>
      <c r="Y922" s="59"/>
      <c r="Z922" s="59"/>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8"/>
      <c r="K923" s="59"/>
      <c r="L923" s="59"/>
      <c r="M923" s="59"/>
      <c r="N923" s="59"/>
      <c r="O923" s="59"/>
      <c r="P923" s="59"/>
      <c r="Q923" s="59"/>
      <c r="R923" s="59"/>
      <c r="S923" s="59"/>
      <c r="T923" s="59"/>
      <c r="U923" s="59"/>
      <c r="V923" s="59"/>
      <c r="W923" s="59"/>
      <c r="X923" s="59"/>
      <c r="Y923" s="59"/>
      <c r="Z923" s="59"/>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8"/>
      <c r="K924" s="59"/>
      <c r="L924" s="59"/>
      <c r="M924" s="59"/>
      <c r="N924" s="59"/>
      <c r="O924" s="59"/>
      <c r="P924" s="59"/>
      <c r="Q924" s="59"/>
      <c r="R924" s="59"/>
      <c r="S924" s="59"/>
      <c r="T924" s="59"/>
      <c r="U924" s="59"/>
      <c r="V924" s="59"/>
      <c r="W924" s="59"/>
      <c r="X924" s="59"/>
      <c r="Y924" s="59"/>
      <c r="Z924" s="59"/>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8"/>
      <c r="K925" s="59"/>
      <c r="L925" s="59"/>
      <c r="M925" s="59"/>
      <c r="N925" s="59"/>
      <c r="O925" s="59"/>
      <c r="P925" s="59"/>
      <c r="Q925" s="59"/>
      <c r="R925" s="59"/>
      <c r="S925" s="59"/>
      <c r="T925" s="59"/>
      <c r="U925" s="59"/>
      <c r="V925" s="59"/>
      <c r="W925" s="59"/>
      <c r="X925" s="59"/>
      <c r="Y925" s="59"/>
      <c r="Z925" s="59"/>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8"/>
      <c r="K926" s="59"/>
      <c r="L926" s="59"/>
      <c r="M926" s="59"/>
      <c r="N926" s="59"/>
      <c r="O926" s="59"/>
      <c r="P926" s="59"/>
      <c r="Q926" s="59"/>
      <c r="R926" s="59"/>
      <c r="S926" s="59"/>
      <c r="T926" s="59"/>
      <c r="U926" s="59"/>
      <c r="V926" s="59"/>
      <c r="W926" s="59"/>
      <c r="X926" s="59"/>
      <c r="Y926" s="59"/>
      <c r="Z926" s="59"/>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8"/>
      <c r="K927" s="59"/>
      <c r="L927" s="59"/>
      <c r="M927" s="59"/>
      <c r="N927" s="59"/>
      <c r="O927" s="59"/>
      <c r="P927" s="59"/>
      <c r="Q927" s="59"/>
      <c r="R927" s="59"/>
      <c r="S927" s="59"/>
      <c r="T927" s="59"/>
      <c r="U927" s="59"/>
      <c r="V927" s="59"/>
      <c r="W927" s="59"/>
      <c r="X927" s="59"/>
      <c r="Y927" s="59"/>
      <c r="Z927" s="59"/>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8"/>
      <c r="K928" s="59"/>
      <c r="L928" s="59"/>
      <c r="M928" s="59"/>
      <c r="N928" s="59"/>
      <c r="O928" s="59"/>
      <c r="P928" s="59"/>
      <c r="Q928" s="59"/>
      <c r="R928" s="59"/>
      <c r="S928" s="59"/>
      <c r="T928" s="59"/>
      <c r="U928" s="59"/>
      <c r="V928" s="59"/>
      <c r="W928" s="59"/>
      <c r="X928" s="59"/>
      <c r="Y928" s="59"/>
      <c r="Z928" s="59"/>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8"/>
      <c r="K929" s="59"/>
      <c r="L929" s="59"/>
      <c r="M929" s="59"/>
      <c r="N929" s="59"/>
      <c r="O929" s="59"/>
      <c r="P929" s="59"/>
      <c r="Q929" s="59"/>
      <c r="R929" s="59"/>
      <c r="S929" s="59"/>
      <c r="T929" s="59"/>
      <c r="U929" s="59"/>
      <c r="V929" s="59"/>
      <c r="W929" s="59"/>
      <c r="X929" s="59"/>
      <c r="Y929" s="59"/>
      <c r="Z929" s="59"/>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8"/>
      <c r="K930" s="59"/>
      <c r="L930" s="59"/>
      <c r="M930" s="59"/>
      <c r="N930" s="59"/>
      <c r="O930" s="59"/>
      <c r="P930" s="59"/>
      <c r="Q930" s="59"/>
      <c r="R930" s="59"/>
      <c r="S930" s="59"/>
      <c r="T930" s="59"/>
      <c r="U930" s="59"/>
      <c r="V930" s="59"/>
      <c r="W930" s="59"/>
      <c r="X930" s="59"/>
      <c r="Y930" s="59"/>
      <c r="Z930" s="59"/>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8"/>
      <c r="K931" s="59"/>
      <c r="L931" s="59"/>
      <c r="M931" s="59"/>
      <c r="N931" s="59"/>
      <c r="O931" s="59"/>
      <c r="P931" s="59"/>
      <c r="Q931" s="59"/>
      <c r="R931" s="59"/>
      <c r="S931" s="59"/>
      <c r="T931" s="59"/>
      <c r="U931" s="59"/>
      <c r="V931" s="59"/>
      <c r="W931" s="59"/>
      <c r="X931" s="59"/>
      <c r="Y931" s="59"/>
      <c r="Z931" s="59"/>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8"/>
      <c r="K932" s="59"/>
      <c r="L932" s="59"/>
      <c r="M932" s="59"/>
      <c r="N932" s="59"/>
      <c r="O932" s="59"/>
      <c r="P932" s="59"/>
      <c r="Q932" s="59"/>
      <c r="R932" s="59"/>
      <c r="S932" s="59"/>
      <c r="T932" s="59"/>
      <c r="U932" s="59"/>
      <c r="V932" s="59"/>
      <c r="W932" s="59"/>
      <c r="X932" s="59"/>
      <c r="Y932" s="59"/>
      <c r="Z932" s="59"/>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8"/>
      <c r="K933" s="59"/>
      <c r="L933" s="59"/>
      <c r="M933" s="59"/>
      <c r="N933" s="59"/>
      <c r="O933" s="59"/>
      <c r="P933" s="59"/>
      <c r="Q933" s="59"/>
      <c r="R933" s="59"/>
      <c r="S933" s="59"/>
      <c r="T933" s="59"/>
      <c r="U933" s="59"/>
      <c r="V933" s="59"/>
      <c r="W933" s="59"/>
      <c r="X933" s="59"/>
      <c r="Y933" s="59"/>
      <c r="Z933" s="59"/>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8"/>
      <c r="K934" s="59"/>
      <c r="L934" s="59"/>
      <c r="M934" s="59"/>
      <c r="N934" s="59"/>
      <c r="O934" s="59"/>
      <c r="P934" s="59"/>
      <c r="Q934" s="59"/>
      <c r="R934" s="59"/>
      <c r="S934" s="59"/>
      <c r="T934" s="59"/>
      <c r="U934" s="59"/>
      <c r="V934" s="59"/>
      <c r="W934" s="59"/>
      <c r="X934" s="59"/>
      <c r="Y934" s="59"/>
      <c r="Z934" s="59"/>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8"/>
      <c r="K935" s="59"/>
      <c r="L935" s="59"/>
      <c r="M935" s="59"/>
      <c r="N935" s="59"/>
      <c r="O935" s="59"/>
      <c r="P935" s="59"/>
      <c r="Q935" s="59"/>
      <c r="R935" s="59"/>
      <c r="S935" s="59"/>
      <c r="T935" s="59"/>
      <c r="U935" s="59"/>
      <c r="V935" s="59"/>
      <c r="W935" s="59"/>
      <c r="X935" s="59"/>
      <c r="Y935" s="59"/>
      <c r="Z935" s="59"/>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8"/>
      <c r="K936" s="59"/>
      <c r="L936" s="59"/>
      <c r="M936" s="59"/>
      <c r="N936" s="59"/>
      <c r="O936" s="59"/>
      <c r="P936" s="59"/>
      <c r="Q936" s="59"/>
      <c r="R936" s="59"/>
      <c r="S936" s="59"/>
      <c r="T936" s="59"/>
      <c r="U936" s="59"/>
      <c r="V936" s="59"/>
      <c r="W936" s="59"/>
      <c r="X936" s="59"/>
      <c r="Y936" s="59"/>
      <c r="Z936" s="59"/>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8"/>
      <c r="K937" s="59"/>
      <c r="L937" s="59"/>
      <c r="M937" s="59"/>
      <c r="N937" s="59"/>
      <c r="O937" s="59"/>
      <c r="P937" s="59"/>
      <c r="Q937" s="59"/>
      <c r="R937" s="59"/>
      <c r="S937" s="59"/>
      <c r="T937" s="59"/>
      <c r="U937" s="59"/>
      <c r="V937" s="59"/>
      <c r="W937" s="59"/>
      <c r="X937" s="59"/>
      <c r="Y937" s="59"/>
      <c r="Z937" s="59"/>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8"/>
      <c r="K938" s="59"/>
      <c r="L938" s="59"/>
      <c r="M938" s="59"/>
      <c r="N938" s="59"/>
      <c r="O938" s="59"/>
      <c r="P938" s="59"/>
      <c r="Q938" s="59"/>
      <c r="R938" s="59"/>
      <c r="S938" s="59"/>
      <c r="T938" s="59"/>
      <c r="U938" s="59"/>
      <c r="V938" s="59"/>
      <c r="W938" s="59"/>
      <c r="X938" s="59"/>
      <c r="Y938" s="59"/>
      <c r="Z938" s="59"/>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8"/>
      <c r="K939" s="59"/>
      <c r="L939" s="59"/>
      <c r="M939" s="59"/>
      <c r="N939" s="59"/>
      <c r="O939" s="59"/>
      <c r="P939" s="59"/>
      <c r="Q939" s="59"/>
      <c r="R939" s="59"/>
      <c r="S939" s="59"/>
      <c r="T939" s="59"/>
      <c r="U939" s="59"/>
      <c r="V939" s="59"/>
      <c r="W939" s="59"/>
      <c r="X939" s="59"/>
      <c r="Y939" s="59"/>
      <c r="Z939" s="59"/>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8"/>
      <c r="K940" s="59"/>
      <c r="L940" s="59"/>
      <c r="M940" s="59"/>
      <c r="N940" s="59"/>
      <c r="O940" s="59"/>
      <c r="P940" s="59"/>
      <c r="Q940" s="59"/>
      <c r="R940" s="59"/>
      <c r="S940" s="59"/>
      <c r="T940" s="59"/>
      <c r="U940" s="59"/>
      <c r="V940" s="59"/>
      <c r="W940" s="59"/>
      <c r="X940" s="59"/>
      <c r="Y940" s="59"/>
      <c r="Z940" s="59"/>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8"/>
      <c r="K941" s="59"/>
      <c r="L941" s="59"/>
      <c r="M941" s="59"/>
      <c r="N941" s="59"/>
      <c r="O941" s="59"/>
      <c r="P941" s="59"/>
      <c r="Q941" s="59"/>
      <c r="R941" s="59"/>
      <c r="S941" s="59"/>
      <c r="T941" s="59"/>
      <c r="U941" s="59"/>
      <c r="V941" s="59"/>
      <c r="W941" s="59"/>
      <c r="X941" s="59"/>
      <c r="Y941" s="59"/>
      <c r="Z941" s="59"/>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8"/>
      <c r="K942" s="59"/>
      <c r="L942" s="59"/>
      <c r="M942" s="59"/>
      <c r="N942" s="59"/>
      <c r="O942" s="59"/>
      <c r="P942" s="59"/>
      <c r="Q942" s="59"/>
      <c r="R942" s="59"/>
      <c r="S942" s="59"/>
      <c r="T942" s="59"/>
      <c r="U942" s="59"/>
      <c r="V942" s="59"/>
      <c r="W942" s="59"/>
      <c r="X942" s="59"/>
      <c r="Y942" s="59"/>
      <c r="Z942" s="59"/>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8"/>
      <c r="K943" s="59"/>
      <c r="L943" s="59"/>
      <c r="M943" s="59"/>
      <c r="N943" s="59"/>
      <c r="O943" s="59"/>
      <c r="P943" s="59"/>
      <c r="Q943" s="59"/>
      <c r="R943" s="59"/>
      <c r="S943" s="59"/>
      <c r="T943" s="59"/>
      <c r="U943" s="59"/>
      <c r="V943" s="59"/>
      <c r="W943" s="59"/>
      <c r="X943" s="59"/>
      <c r="Y943" s="59"/>
      <c r="Z943" s="59"/>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8"/>
      <c r="K944" s="59"/>
      <c r="L944" s="59"/>
      <c r="M944" s="59"/>
      <c r="N944" s="59"/>
      <c r="O944" s="59"/>
      <c r="P944" s="59"/>
      <c r="Q944" s="59"/>
      <c r="R944" s="59"/>
      <c r="S944" s="59"/>
      <c r="T944" s="59"/>
      <c r="U944" s="59"/>
      <c r="V944" s="59"/>
      <c r="W944" s="59"/>
      <c r="X944" s="59"/>
      <c r="Y944" s="59"/>
      <c r="Z944" s="59"/>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8"/>
      <c r="K945" s="59"/>
      <c r="L945" s="59"/>
      <c r="M945" s="59"/>
      <c r="N945" s="59"/>
      <c r="O945" s="59"/>
      <c r="P945" s="59"/>
      <c r="Q945" s="59"/>
      <c r="R945" s="59"/>
      <c r="S945" s="59"/>
      <c r="T945" s="59"/>
      <c r="U945" s="59"/>
      <c r="V945" s="59"/>
      <c r="W945" s="59"/>
      <c r="X945" s="59"/>
      <c r="Y945" s="59"/>
      <c r="Z945" s="59"/>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8"/>
      <c r="K946" s="59"/>
      <c r="L946" s="59"/>
      <c r="M946" s="59"/>
      <c r="N946" s="59"/>
      <c r="O946" s="59"/>
      <c r="P946" s="59"/>
      <c r="Q946" s="59"/>
      <c r="R946" s="59"/>
      <c r="S946" s="59"/>
      <c r="T946" s="59"/>
      <c r="U946" s="59"/>
      <c r="V946" s="59"/>
      <c r="W946" s="59"/>
      <c r="X946" s="59"/>
      <c r="Y946" s="59"/>
      <c r="Z946" s="59"/>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8"/>
      <c r="K947" s="59"/>
      <c r="L947" s="59"/>
      <c r="M947" s="59"/>
      <c r="N947" s="59"/>
      <c r="O947" s="59"/>
      <c r="P947" s="59"/>
      <c r="Q947" s="59"/>
      <c r="R947" s="59"/>
      <c r="S947" s="59"/>
      <c r="T947" s="59"/>
      <c r="U947" s="59"/>
      <c r="V947" s="59"/>
      <c r="W947" s="59"/>
      <c r="X947" s="59"/>
      <c r="Y947" s="59"/>
      <c r="Z947" s="59"/>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8"/>
      <c r="K948" s="59"/>
      <c r="L948" s="59"/>
      <c r="M948" s="59"/>
      <c r="N948" s="59"/>
      <c r="O948" s="59"/>
      <c r="P948" s="59"/>
      <c r="Q948" s="59"/>
      <c r="R948" s="59"/>
      <c r="S948" s="59"/>
      <c r="T948" s="59"/>
      <c r="U948" s="59"/>
      <c r="V948" s="59"/>
      <c r="W948" s="59"/>
      <c r="X948" s="59"/>
      <c r="Y948" s="59"/>
      <c r="Z948" s="59"/>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8"/>
      <c r="K949" s="59"/>
      <c r="L949" s="59"/>
      <c r="M949" s="59"/>
      <c r="N949" s="59"/>
      <c r="O949" s="59"/>
      <c r="P949" s="59"/>
      <c r="Q949" s="59"/>
      <c r="R949" s="59"/>
      <c r="S949" s="59"/>
      <c r="T949" s="59"/>
      <c r="U949" s="59"/>
      <c r="V949" s="59"/>
      <c r="W949" s="59"/>
      <c r="X949" s="59"/>
      <c r="Y949" s="59"/>
      <c r="Z949" s="59"/>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8"/>
      <c r="K950" s="59"/>
      <c r="L950" s="59"/>
      <c r="M950" s="59"/>
      <c r="N950" s="59"/>
      <c r="O950" s="59"/>
      <c r="P950" s="59"/>
      <c r="Q950" s="59"/>
      <c r="R950" s="59"/>
      <c r="S950" s="59"/>
      <c r="T950" s="59"/>
      <c r="U950" s="59"/>
      <c r="V950" s="59"/>
      <c r="W950" s="59"/>
      <c r="X950" s="59"/>
      <c r="Y950" s="59"/>
      <c r="Z950" s="59"/>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8"/>
      <c r="K951" s="59"/>
      <c r="L951" s="59"/>
      <c r="M951" s="59"/>
      <c r="N951" s="59"/>
      <c r="O951" s="59"/>
      <c r="P951" s="59"/>
      <c r="Q951" s="59"/>
      <c r="R951" s="59"/>
      <c r="S951" s="59"/>
      <c r="T951" s="59"/>
      <c r="U951" s="59"/>
      <c r="V951" s="59"/>
      <c r="W951" s="59"/>
      <c r="X951" s="59"/>
      <c r="Y951" s="59"/>
      <c r="Z951" s="59"/>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8"/>
      <c r="K952" s="59"/>
      <c r="L952" s="59"/>
      <c r="M952" s="59"/>
      <c r="N952" s="59"/>
      <c r="O952" s="59"/>
      <c r="P952" s="59"/>
      <c r="Q952" s="59"/>
      <c r="R952" s="59"/>
      <c r="S952" s="59"/>
      <c r="T952" s="59"/>
      <c r="U952" s="59"/>
      <c r="V952" s="59"/>
      <c r="W952" s="59"/>
      <c r="X952" s="59"/>
      <c r="Y952" s="59"/>
      <c r="Z952" s="59"/>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8"/>
      <c r="K953" s="59"/>
      <c r="L953" s="59"/>
      <c r="M953" s="59"/>
      <c r="N953" s="59"/>
      <c r="O953" s="59"/>
      <c r="P953" s="59"/>
      <c r="Q953" s="59"/>
      <c r="R953" s="59"/>
      <c r="S953" s="59"/>
      <c r="T953" s="59"/>
      <c r="U953" s="59"/>
      <c r="V953" s="59"/>
      <c r="W953" s="59"/>
      <c r="X953" s="59"/>
      <c r="Y953" s="59"/>
      <c r="Z953" s="59"/>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8"/>
      <c r="K954" s="59"/>
      <c r="L954" s="59"/>
      <c r="M954" s="59"/>
      <c r="N954" s="59"/>
      <c r="O954" s="59"/>
      <c r="P954" s="59"/>
      <c r="Q954" s="59"/>
      <c r="R954" s="59"/>
      <c r="S954" s="59"/>
      <c r="T954" s="59"/>
      <c r="U954" s="59"/>
      <c r="V954" s="59"/>
      <c r="W954" s="59"/>
      <c r="X954" s="59"/>
      <c r="Y954" s="59"/>
      <c r="Z954" s="59"/>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8"/>
      <c r="K955" s="59"/>
      <c r="L955" s="59"/>
      <c r="M955" s="59"/>
      <c r="N955" s="59"/>
      <c r="O955" s="59"/>
      <c r="P955" s="59"/>
      <c r="Q955" s="59"/>
      <c r="R955" s="59"/>
      <c r="S955" s="59"/>
      <c r="T955" s="59"/>
      <c r="U955" s="59"/>
      <c r="V955" s="59"/>
      <c r="W955" s="59"/>
      <c r="X955" s="59"/>
      <c r="Y955" s="59"/>
      <c r="Z955" s="59"/>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8"/>
      <c r="K956" s="59"/>
      <c r="L956" s="59"/>
      <c r="M956" s="59"/>
      <c r="N956" s="59"/>
      <c r="O956" s="59"/>
      <c r="P956" s="59"/>
      <c r="Q956" s="59"/>
      <c r="R956" s="59"/>
      <c r="S956" s="59"/>
      <c r="T956" s="59"/>
      <c r="U956" s="59"/>
      <c r="V956" s="59"/>
      <c r="W956" s="59"/>
      <c r="X956" s="59"/>
      <c r="Y956" s="59"/>
      <c r="Z956" s="59"/>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8"/>
      <c r="K957" s="59"/>
      <c r="L957" s="59"/>
      <c r="M957" s="59"/>
      <c r="N957" s="59"/>
      <c r="O957" s="59"/>
      <c r="P957" s="59"/>
      <c r="Q957" s="59"/>
      <c r="R957" s="59"/>
      <c r="S957" s="59"/>
      <c r="T957" s="59"/>
      <c r="U957" s="59"/>
      <c r="V957" s="59"/>
      <c r="W957" s="59"/>
      <c r="X957" s="59"/>
      <c r="Y957" s="59"/>
      <c r="Z957" s="59"/>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8"/>
      <c r="K958" s="59"/>
      <c r="L958" s="59"/>
      <c r="M958" s="59"/>
      <c r="N958" s="59"/>
      <c r="O958" s="59"/>
      <c r="P958" s="59"/>
      <c r="Q958" s="59"/>
      <c r="R958" s="59"/>
      <c r="S958" s="59"/>
      <c r="T958" s="59"/>
      <c r="U958" s="59"/>
      <c r="V958" s="59"/>
      <c r="W958" s="59"/>
      <c r="X958" s="59"/>
      <c r="Y958" s="59"/>
      <c r="Z958" s="59"/>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8"/>
      <c r="K959" s="59"/>
      <c r="L959" s="59"/>
      <c r="M959" s="59"/>
      <c r="N959" s="59"/>
      <c r="O959" s="59"/>
      <c r="P959" s="59"/>
      <c r="Q959" s="59"/>
      <c r="R959" s="59"/>
      <c r="S959" s="59"/>
      <c r="T959" s="59"/>
      <c r="U959" s="59"/>
      <c r="V959" s="59"/>
      <c r="W959" s="59"/>
      <c r="X959" s="59"/>
      <c r="Y959" s="59"/>
      <c r="Z959" s="59"/>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8"/>
      <c r="K960" s="59"/>
      <c r="L960" s="59"/>
      <c r="M960" s="59"/>
      <c r="N960" s="59"/>
      <c r="O960" s="59"/>
      <c r="P960" s="59"/>
      <c r="Q960" s="59"/>
      <c r="R960" s="59"/>
      <c r="S960" s="59"/>
      <c r="T960" s="59"/>
      <c r="U960" s="59"/>
      <c r="V960" s="59"/>
      <c r="W960" s="59"/>
      <c r="X960" s="59"/>
      <c r="Y960" s="59"/>
      <c r="Z960" s="59"/>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8"/>
      <c r="K961" s="59"/>
      <c r="L961" s="59"/>
      <c r="M961" s="59"/>
      <c r="N961" s="59"/>
      <c r="O961" s="59"/>
      <c r="P961" s="59"/>
      <c r="Q961" s="59"/>
      <c r="R961" s="59"/>
      <c r="S961" s="59"/>
      <c r="T961" s="59"/>
      <c r="U961" s="59"/>
      <c r="V961" s="59"/>
      <c r="W961" s="59"/>
      <c r="X961" s="59"/>
      <c r="Y961" s="59"/>
      <c r="Z961" s="59"/>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8"/>
      <c r="K962" s="59"/>
      <c r="L962" s="59"/>
      <c r="M962" s="59"/>
      <c r="N962" s="59"/>
      <c r="O962" s="59"/>
      <c r="P962" s="59"/>
      <c r="Q962" s="59"/>
      <c r="R962" s="59"/>
      <c r="S962" s="59"/>
      <c r="T962" s="59"/>
      <c r="U962" s="59"/>
      <c r="V962" s="59"/>
      <c r="W962" s="59"/>
      <c r="X962" s="59"/>
      <c r="Y962" s="59"/>
      <c r="Z962" s="59"/>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8"/>
      <c r="K963" s="59"/>
      <c r="L963" s="59"/>
      <c r="M963" s="59"/>
      <c r="N963" s="59"/>
      <c r="O963" s="59"/>
      <c r="P963" s="59"/>
      <c r="Q963" s="59"/>
      <c r="R963" s="59"/>
      <c r="S963" s="59"/>
      <c r="T963" s="59"/>
      <c r="U963" s="59"/>
      <c r="V963" s="59"/>
      <c r="W963" s="59"/>
      <c r="X963" s="59"/>
      <c r="Y963" s="59"/>
      <c r="Z963" s="59"/>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8"/>
      <c r="K964" s="59"/>
      <c r="L964" s="59"/>
      <c r="M964" s="59"/>
      <c r="N964" s="59"/>
      <c r="O964" s="59"/>
      <c r="P964" s="59"/>
      <c r="Q964" s="59"/>
      <c r="R964" s="59"/>
      <c r="S964" s="59"/>
      <c r="T964" s="59"/>
      <c r="U964" s="59"/>
      <c r="V964" s="59"/>
      <c r="W964" s="59"/>
      <c r="X964" s="59"/>
      <c r="Y964" s="59"/>
      <c r="Z964" s="59"/>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8"/>
      <c r="K965" s="59"/>
      <c r="L965" s="59"/>
      <c r="M965" s="59"/>
      <c r="N965" s="59"/>
      <c r="O965" s="59"/>
      <c r="P965" s="59"/>
      <c r="Q965" s="59"/>
      <c r="R965" s="59"/>
      <c r="S965" s="59"/>
      <c r="T965" s="59"/>
      <c r="U965" s="59"/>
      <c r="V965" s="59"/>
      <c r="W965" s="59"/>
      <c r="X965" s="59"/>
      <c r="Y965" s="59"/>
      <c r="Z965" s="59"/>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8"/>
      <c r="K966" s="59"/>
      <c r="L966" s="59"/>
      <c r="M966" s="59"/>
      <c r="N966" s="59"/>
      <c r="O966" s="59"/>
      <c r="P966" s="59"/>
      <c r="Q966" s="59"/>
      <c r="R966" s="59"/>
      <c r="S966" s="59"/>
      <c r="T966" s="59"/>
      <c r="U966" s="59"/>
      <c r="V966" s="59"/>
      <c r="W966" s="59"/>
      <c r="X966" s="59"/>
      <c r="Y966" s="59"/>
      <c r="Z966" s="59"/>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8"/>
      <c r="K967" s="59"/>
      <c r="L967" s="59"/>
      <c r="M967" s="59"/>
      <c r="N967" s="59"/>
      <c r="O967" s="59"/>
      <c r="P967" s="59"/>
      <c r="Q967" s="59"/>
      <c r="R967" s="59"/>
      <c r="S967" s="59"/>
      <c r="T967" s="59"/>
      <c r="U967" s="59"/>
      <c r="V967" s="59"/>
      <c r="W967" s="59"/>
      <c r="X967" s="59"/>
      <c r="Y967" s="59"/>
      <c r="Z967" s="59"/>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8"/>
      <c r="K968" s="59"/>
      <c r="L968" s="59"/>
      <c r="M968" s="59"/>
      <c r="N968" s="59"/>
      <c r="O968" s="59"/>
      <c r="P968" s="59"/>
      <c r="Q968" s="59"/>
      <c r="R968" s="59"/>
      <c r="S968" s="59"/>
      <c r="T968" s="59"/>
      <c r="U968" s="59"/>
      <c r="V968" s="59"/>
      <c r="W968" s="59"/>
      <c r="X968" s="59"/>
      <c r="Y968" s="59"/>
      <c r="Z968" s="59"/>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8"/>
      <c r="K969" s="59"/>
      <c r="L969" s="59"/>
      <c r="M969" s="59"/>
      <c r="N969" s="59"/>
      <c r="O969" s="59"/>
      <c r="P969" s="59"/>
      <c r="Q969" s="59"/>
      <c r="R969" s="59"/>
      <c r="S969" s="59"/>
      <c r="T969" s="59"/>
      <c r="U969" s="59"/>
      <c r="V969" s="59"/>
      <c r="W969" s="59"/>
      <c r="X969" s="59"/>
      <c r="Y969" s="59"/>
      <c r="Z969" s="59"/>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8"/>
      <c r="K970" s="59"/>
      <c r="L970" s="59"/>
      <c r="M970" s="59"/>
      <c r="N970" s="59"/>
      <c r="O970" s="59"/>
      <c r="P970" s="59"/>
      <c r="Q970" s="59"/>
      <c r="R970" s="59"/>
      <c r="S970" s="59"/>
      <c r="T970" s="59"/>
      <c r="U970" s="59"/>
      <c r="V970" s="59"/>
      <c r="W970" s="59"/>
      <c r="X970" s="59"/>
      <c r="Y970" s="59"/>
      <c r="Z970" s="59"/>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8"/>
      <c r="K971" s="59"/>
      <c r="L971" s="59"/>
      <c r="M971" s="59"/>
      <c r="N971" s="59"/>
      <c r="O971" s="59"/>
      <c r="P971" s="59"/>
      <c r="Q971" s="59"/>
      <c r="R971" s="59"/>
      <c r="S971" s="59"/>
      <c r="T971" s="59"/>
      <c r="U971" s="59"/>
      <c r="V971" s="59"/>
      <c r="W971" s="59"/>
      <c r="X971" s="59"/>
      <c r="Y971" s="59"/>
      <c r="Z971" s="59"/>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8"/>
      <c r="K972" s="59"/>
      <c r="L972" s="59"/>
      <c r="M972" s="59"/>
      <c r="N972" s="59"/>
      <c r="O972" s="59"/>
      <c r="P972" s="59"/>
      <c r="Q972" s="59"/>
      <c r="R972" s="59"/>
      <c r="S972" s="59"/>
      <c r="T972" s="59"/>
      <c r="U972" s="59"/>
      <c r="V972" s="59"/>
      <c r="W972" s="59"/>
      <c r="X972" s="59"/>
      <c r="Y972" s="59"/>
      <c r="Z972" s="59"/>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8"/>
      <c r="K973" s="59"/>
      <c r="L973" s="59"/>
      <c r="M973" s="59"/>
      <c r="N973" s="59"/>
      <c r="O973" s="59"/>
      <c r="P973" s="59"/>
      <c r="Q973" s="59"/>
      <c r="R973" s="59"/>
      <c r="S973" s="59"/>
      <c r="T973" s="59"/>
      <c r="U973" s="59"/>
      <c r="V973" s="59"/>
      <c r="W973" s="59"/>
      <c r="X973" s="59"/>
      <c r="Y973" s="59"/>
      <c r="Z973" s="59"/>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8"/>
      <c r="K974" s="59"/>
      <c r="L974" s="59"/>
      <c r="M974" s="59"/>
      <c r="N974" s="59"/>
      <c r="O974" s="59"/>
      <c r="P974" s="59"/>
      <c r="Q974" s="59"/>
      <c r="R974" s="59"/>
      <c r="S974" s="59"/>
      <c r="T974" s="59"/>
      <c r="U974" s="59"/>
      <c r="V974" s="59"/>
      <c r="W974" s="59"/>
      <c r="X974" s="59"/>
      <c r="Y974" s="59"/>
      <c r="Z974" s="59"/>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8"/>
      <c r="K975" s="59"/>
      <c r="L975" s="59"/>
      <c r="M975" s="59"/>
      <c r="N975" s="59"/>
      <c r="O975" s="59"/>
      <c r="P975" s="59"/>
      <c r="Q975" s="59"/>
      <c r="R975" s="59"/>
      <c r="S975" s="59"/>
      <c r="T975" s="59"/>
      <c r="U975" s="59"/>
      <c r="V975" s="59"/>
      <c r="W975" s="59"/>
      <c r="X975" s="59"/>
      <c r="Y975" s="59"/>
      <c r="Z975" s="59"/>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8"/>
      <c r="K976" s="59"/>
      <c r="L976" s="59"/>
      <c r="M976" s="59"/>
      <c r="N976" s="59"/>
      <c r="O976" s="59"/>
      <c r="P976" s="59"/>
      <c r="Q976" s="59"/>
      <c r="R976" s="59"/>
      <c r="S976" s="59"/>
      <c r="T976" s="59"/>
      <c r="U976" s="59"/>
      <c r="V976" s="59"/>
      <c r="W976" s="59"/>
      <c r="X976" s="59"/>
      <c r="Y976" s="59"/>
      <c r="Z976" s="59"/>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8"/>
      <c r="K977" s="59"/>
      <c r="L977" s="59"/>
      <c r="M977" s="59"/>
      <c r="N977" s="59"/>
      <c r="O977" s="59"/>
      <c r="P977" s="59"/>
      <c r="Q977" s="59"/>
      <c r="R977" s="59"/>
      <c r="S977" s="59"/>
      <c r="T977" s="59"/>
      <c r="U977" s="59"/>
      <c r="V977" s="59"/>
      <c r="W977" s="59"/>
      <c r="X977" s="59"/>
      <c r="Y977" s="59"/>
      <c r="Z977" s="59"/>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8"/>
      <c r="K978" s="59"/>
      <c r="L978" s="59"/>
      <c r="M978" s="59"/>
      <c r="N978" s="59"/>
      <c r="O978" s="59"/>
      <c r="P978" s="59"/>
      <c r="Q978" s="59"/>
      <c r="R978" s="59"/>
      <c r="S978" s="59"/>
      <c r="T978" s="59"/>
      <c r="U978" s="59"/>
      <c r="V978" s="59"/>
      <c r="W978" s="59"/>
      <c r="X978" s="59"/>
      <c r="Y978" s="59"/>
      <c r="Z978" s="59"/>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8"/>
      <c r="K979" s="59"/>
      <c r="L979" s="59"/>
      <c r="M979" s="59"/>
      <c r="N979" s="59"/>
      <c r="O979" s="59"/>
      <c r="P979" s="59"/>
      <c r="Q979" s="59"/>
      <c r="R979" s="59"/>
      <c r="S979" s="59"/>
      <c r="T979" s="59"/>
      <c r="U979" s="59"/>
      <c r="V979" s="59"/>
      <c r="W979" s="59"/>
      <c r="X979" s="59"/>
      <c r="Y979" s="59"/>
      <c r="Z979" s="59"/>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8"/>
      <c r="K980" s="59"/>
      <c r="L980" s="59"/>
      <c r="M980" s="59"/>
      <c r="N980" s="59"/>
      <c r="O980" s="59"/>
      <c r="P980" s="59"/>
      <c r="Q980" s="59"/>
      <c r="R980" s="59"/>
      <c r="S980" s="59"/>
      <c r="T980" s="59"/>
      <c r="U980" s="59"/>
      <c r="V980" s="59"/>
      <c r="W980" s="59"/>
      <c r="X980" s="59"/>
      <c r="Y980" s="59"/>
      <c r="Z980" s="59"/>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8"/>
      <c r="K981" s="59"/>
      <c r="L981" s="59"/>
      <c r="M981" s="59"/>
      <c r="N981" s="59"/>
      <c r="O981" s="59"/>
      <c r="P981" s="59"/>
      <c r="Q981" s="59"/>
      <c r="R981" s="59"/>
      <c r="S981" s="59"/>
      <c r="T981" s="59"/>
      <c r="U981" s="59"/>
      <c r="V981" s="59"/>
      <c r="W981" s="59"/>
      <c r="X981" s="59"/>
      <c r="Y981" s="59"/>
      <c r="Z981" s="59"/>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8"/>
      <c r="K982" s="59"/>
      <c r="L982" s="59"/>
      <c r="M982" s="59"/>
      <c r="N982" s="59"/>
      <c r="O982" s="59"/>
      <c r="P982" s="59"/>
      <c r="Q982" s="59"/>
      <c r="R982" s="59"/>
      <c r="S982" s="59"/>
      <c r="T982" s="59"/>
      <c r="U982" s="59"/>
      <c r="V982" s="59"/>
      <c r="W982" s="59"/>
      <c r="X982" s="59"/>
      <c r="Y982" s="59"/>
      <c r="Z982" s="59"/>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8"/>
      <c r="K983" s="59"/>
      <c r="L983" s="59"/>
      <c r="M983" s="59"/>
      <c r="N983" s="59"/>
      <c r="O983" s="59"/>
      <c r="P983" s="59"/>
      <c r="Q983" s="59"/>
      <c r="R983" s="59"/>
      <c r="S983" s="59"/>
      <c r="T983" s="59"/>
      <c r="U983" s="59"/>
      <c r="V983" s="59"/>
      <c r="W983" s="59"/>
      <c r="X983" s="59"/>
      <c r="Y983" s="59"/>
      <c r="Z983" s="59"/>
    </row>
    <row r="984" spans="1:26" ht="12.75" customHeight="1" x14ac:dyDescent="0.2">
      <c r="A984" s="60">
        <v>152</v>
      </c>
      <c r="B984" s="61">
        <v>1</v>
      </c>
      <c r="C984" s="61">
        <f>BILANCA!D6</f>
        <v>233931.03999999998</v>
      </c>
      <c r="D984" s="61">
        <f>BILANCA!E6</f>
        <v>345282.56</v>
      </c>
      <c r="E984" s="61">
        <v>0</v>
      </c>
      <c r="F984" s="61">
        <v>0</v>
      </c>
      <c r="G984" s="62">
        <f t="shared" ref="G984:G1047" si="32">B984/1000*C984+B984/500*D984</f>
        <v>924.49615999999992</v>
      </c>
      <c r="H984" s="62">
        <f t="shared" si="31"/>
        <v>0.47999999998137355</v>
      </c>
      <c r="I984" s="63"/>
      <c r="J984" s="58"/>
      <c r="K984" s="59"/>
      <c r="L984" s="59"/>
      <c r="M984" s="59"/>
      <c r="N984" s="59"/>
      <c r="O984" s="59"/>
      <c r="P984" s="59"/>
      <c r="Q984" s="59"/>
      <c r="R984" s="59"/>
      <c r="S984" s="59"/>
      <c r="T984" s="59"/>
      <c r="U984" s="59"/>
      <c r="V984" s="59"/>
      <c r="W984" s="59"/>
      <c r="X984" s="59"/>
      <c r="Y984" s="59"/>
      <c r="Z984" s="59"/>
    </row>
    <row r="985" spans="1:26" ht="12.75" customHeight="1" x14ac:dyDescent="0.2">
      <c r="A985" s="55">
        <v>152</v>
      </c>
      <c r="B985" s="54">
        <v>2</v>
      </c>
      <c r="C985" s="54">
        <f>BILANCA!D7</f>
        <v>72603.129999999961</v>
      </c>
      <c r="D985" s="54">
        <f>BILANCA!E7</f>
        <v>63706.54</v>
      </c>
      <c r="E985" s="54">
        <v>0</v>
      </c>
      <c r="F985" s="54">
        <v>0</v>
      </c>
      <c r="G985" s="56">
        <f t="shared" si="32"/>
        <v>400.03241999999995</v>
      </c>
      <c r="H985" s="56">
        <f t="shared" si="31"/>
        <v>0.58999999996012775</v>
      </c>
      <c r="I985" s="57"/>
      <c r="J985" s="58"/>
      <c r="K985" s="59"/>
      <c r="L985" s="59"/>
      <c r="M985" s="59"/>
      <c r="N985" s="59"/>
      <c r="O985" s="59"/>
      <c r="P985" s="59"/>
      <c r="Q985" s="59"/>
      <c r="R985" s="59"/>
      <c r="S985" s="59"/>
      <c r="T985" s="59"/>
      <c r="U985" s="59"/>
      <c r="V985" s="59"/>
      <c r="W985" s="59"/>
      <c r="X985" s="59"/>
      <c r="Y985" s="59"/>
      <c r="Z985" s="59"/>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8"/>
      <c r="K986" s="59"/>
      <c r="L986" s="59"/>
      <c r="M986" s="59"/>
      <c r="N986" s="59"/>
      <c r="O986" s="59"/>
      <c r="P986" s="59"/>
      <c r="Q986" s="59"/>
      <c r="R986" s="59"/>
      <c r="S986" s="59"/>
      <c r="T986" s="59"/>
      <c r="U986" s="59"/>
      <c r="V986" s="59"/>
      <c r="W986" s="59"/>
      <c r="X986" s="59"/>
      <c r="Y986" s="59"/>
      <c r="Z986" s="59"/>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8"/>
      <c r="K987" s="59"/>
      <c r="L987" s="59"/>
      <c r="M987" s="59"/>
      <c r="N987" s="59"/>
      <c r="O987" s="59"/>
      <c r="P987" s="59"/>
      <c r="Q987" s="59"/>
      <c r="R987" s="59"/>
      <c r="S987" s="59"/>
      <c r="T987" s="59"/>
      <c r="U987" s="59"/>
      <c r="V987" s="59"/>
      <c r="W987" s="59"/>
      <c r="X987" s="59"/>
      <c r="Y987" s="59"/>
      <c r="Z987" s="59"/>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8"/>
      <c r="K988" s="59"/>
      <c r="L988" s="59"/>
      <c r="M988" s="59"/>
      <c r="N988" s="59"/>
      <c r="O988" s="59"/>
      <c r="P988" s="59"/>
      <c r="Q988" s="59"/>
      <c r="R988" s="59"/>
      <c r="S988" s="59"/>
      <c r="T988" s="59"/>
      <c r="U988" s="59"/>
      <c r="V988" s="59"/>
      <c r="W988" s="59"/>
      <c r="X988" s="59"/>
      <c r="Y988" s="59"/>
      <c r="Z988" s="59"/>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8"/>
      <c r="K989" s="59"/>
      <c r="L989" s="59"/>
      <c r="M989" s="59"/>
      <c r="N989" s="59"/>
      <c r="O989" s="59"/>
      <c r="P989" s="59"/>
      <c r="Q989" s="59"/>
      <c r="R989" s="59"/>
      <c r="S989" s="59"/>
      <c r="T989" s="59"/>
      <c r="U989" s="59"/>
      <c r="V989" s="59"/>
      <c r="W989" s="59"/>
      <c r="X989" s="59"/>
      <c r="Y989" s="59"/>
      <c r="Z989" s="59"/>
    </row>
    <row r="990" spans="1:26" ht="12.75" customHeight="1" x14ac:dyDescent="0.2">
      <c r="A990" s="55">
        <v>152</v>
      </c>
      <c r="B990" s="54">
        <v>7</v>
      </c>
      <c r="C990" s="54">
        <f>BILANCA!D12</f>
        <v>72603.129999999961</v>
      </c>
      <c r="D990" s="54">
        <f>BILANCA!E12</f>
        <v>63706.54</v>
      </c>
      <c r="E990" s="54">
        <v>0</v>
      </c>
      <c r="F990" s="54">
        <v>0</v>
      </c>
      <c r="G990" s="56">
        <f t="shared" si="32"/>
        <v>1400.1134699999998</v>
      </c>
      <c r="H990" s="56">
        <f t="shared" si="31"/>
        <v>0.58999999996012775</v>
      </c>
      <c r="I990" s="57"/>
      <c r="J990" s="58"/>
      <c r="K990" s="59"/>
      <c r="L990" s="59"/>
      <c r="M990" s="59"/>
      <c r="N990" s="59"/>
      <c r="O990" s="59"/>
      <c r="P990" s="59"/>
      <c r="Q990" s="59"/>
      <c r="R990" s="59"/>
      <c r="S990" s="59"/>
      <c r="T990" s="59"/>
      <c r="U990" s="59"/>
      <c r="V990" s="59"/>
      <c r="W990" s="59"/>
      <c r="X990" s="59"/>
      <c r="Y990" s="59"/>
      <c r="Z990" s="59"/>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8"/>
      <c r="K991" s="59"/>
      <c r="L991" s="59"/>
      <c r="M991" s="59"/>
      <c r="N991" s="59"/>
      <c r="O991" s="59"/>
      <c r="P991" s="59"/>
      <c r="Q991" s="59"/>
      <c r="R991" s="59"/>
      <c r="S991" s="59"/>
      <c r="T991" s="59"/>
      <c r="U991" s="59"/>
      <c r="V991" s="59"/>
      <c r="W991" s="59"/>
      <c r="X991" s="59"/>
      <c r="Y991" s="59"/>
      <c r="Z991" s="59"/>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8"/>
      <c r="K992" s="59"/>
      <c r="L992" s="59"/>
      <c r="M992" s="59"/>
      <c r="N992" s="59"/>
      <c r="O992" s="59"/>
      <c r="P992" s="59"/>
      <c r="Q992" s="59"/>
      <c r="R992" s="59"/>
      <c r="S992" s="59"/>
      <c r="T992" s="59"/>
      <c r="U992" s="59"/>
      <c r="V992" s="59"/>
      <c r="W992" s="59"/>
      <c r="X992" s="59"/>
      <c r="Y992" s="59"/>
      <c r="Z992" s="59"/>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8"/>
      <c r="K993" s="59"/>
      <c r="L993" s="59"/>
      <c r="M993" s="59"/>
      <c r="N993" s="59"/>
      <c r="O993" s="59"/>
      <c r="P993" s="59"/>
      <c r="Q993" s="59"/>
      <c r="R993" s="59"/>
      <c r="S993" s="59"/>
      <c r="T993" s="59"/>
      <c r="U993" s="59"/>
      <c r="V993" s="59"/>
      <c r="W993" s="59"/>
      <c r="X993" s="59"/>
      <c r="Y993" s="59"/>
      <c r="Z993" s="59"/>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8"/>
      <c r="K994" s="59"/>
      <c r="L994" s="59"/>
      <c r="M994" s="59"/>
      <c r="N994" s="59"/>
      <c r="O994" s="59"/>
      <c r="P994" s="59"/>
      <c r="Q994" s="59"/>
      <c r="R994" s="59"/>
      <c r="S994" s="59"/>
      <c r="T994" s="59"/>
      <c r="U994" s="59"/>
      <c r="V994" s="59"/>
      <c r="W994" s="59"/>
      <c r="X994" s="59"/>
      <c r="Y994" s="59"/>
      <c r="Z994" s="59"/>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8"/>
      <c r="K995" s="59"/>
      <c r="L995" s="59"/>
      <c r="M995" s="59"/>
      <c r="N995" s="59"/>
      <c r="O995" s="59"/>
      <c r="P995" s="59"/>
      <c r="Q995" s="59"/>
      <c r="R995" s="59"/>
      <c r="S995" s="59"/>
      <c r="T995" s="59"/>
      <c r="U995" s="59"/>
      <c r="V995" s="59"/>
      <c r="W995" s="59"/>
      <c r="X995" s="59"/>
      <c r="Y995" s="59"/>
      <c r="Z995" s="59"/>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8"/>
      <c r="K996" s="59"/>
      <c r="L996" s="59"/>
      <c r="M996" s="59"/>
      <c r="N996" s="59"/>
      <c r="O996" s="59"/>
      <c r="P996" s="59"/>
      <c r="Q996" s="59"/>
      <c r="R996" s="59"/>
      <c r="S996" s="59"/>
      <c r="T996" s="59"/>
      <c r="U996" s="59"/>
      <c r="V996" s="59"/>
      <c r="W996" s="59"/>
      <c r="X996" s="59"/>
      <c r="Y996" s="59"/>
      <c r="Z996" s="59"/>
    </row>
    <row r="997" spans="1:26" ht="12.75" customHeight="1" x14ac:dyDescent="0.2">
      <c r="A997" s="55">
        <v>152</v>
      </c>
      <c r="B997" s="54">
        <v>14</v>
      </c>
      <c r="C997" s="54">
        <f>BILANCA!D19</f>
        <v>50046.739999999976</v>
      </c>
      <c r="D997" s="54">
        <f>BILANCA!E19</f>
        <v>45595.06</v>
      </c>
      <c r="E997" s="54">
        <v>0</v>
      </c>
      <c r="F997" s="54">
        <v>0</v>
      </c>
      <c r="G997" s="56">
        <f t="shared" si="32"/>
        <v>1977.3160399999997</v>
      </c>
      <c r="H997" s="56">
        <f t="shared" si="31"/>
        <v>0.32000000002153683</v>
      </c>
      <c r="I997" s="57"/>
      <c r="J997" s="58"/>
      <c r="K997" s="59"/>
      <c r="L997" s="59"/>
      <c r="M997" s="59"/>
      <c r="N997" s="59"/>
      <c r="O997" s="59"/>
      <c r="P997" s="59"/>
      <c r="Q997" s="59"/>
      <c r="R997" s="59"/>
      <c r="S997" s="59"/>
      <c r="T997" s="59"/>
      <c r="U997" s="59"/>
      <c r="V997" s="59"/>
      <c r="W997" s="59"/>
      <c r="X997" s="59"/>
      <c r="Y997" s="59"/>
      <c r="Z997" s="59"/>
    </row>
    <row r="998" spans="1:26" ht="12.75" customHeight="1" x14ac:dyDescent="0.2">
      <c r="A998" s="55">
        <v>152</v>
      </c>
      <c r="B998" s="54">
        <v>15</v>
      </c>
      <c r="C998" s="54">
        <f>BILANCA!D20</f>
        <v>14557.4</v>
      </c>
      <c r="D998" s="54">
        <f>BILANCA!E20</f>
        <v>18419.740000000002</v>
      </c>
      <c r="E998" s="54">
        <v>0</v>
      </c>
      <c r="F998" s="54">
        <v>0</v>
      </c>
      <c r="G998" s="56">
        <f t="shared" si="32"/>
        <v>770.95320000000004</v>
      </c>
      <c r="H998" s="56">
        <f t="shared" si="31"/>
        <v>0.65999999999803549</v>
      </c>
      <c r="I998" s="57"/>
      <c r="J998" s="58"/>
      <c r="K998" s="59"/>
      <c r="L998" s="59"/>
      <c r="M998" s="59"/>
      <c r="N998" s="59"/>
      <c r="O998" s="59"/>
      <c r="P998" s="59"/>
      <c r="Q998" s="59"/>
      <c r="R998" s="59"/>
      <c r="S998" s="59"/>
      <c r="T998" s="59"/>
      <c r="U998" s="59"/>
      <c r="V998" s="59"/>
      <c r="W998" s="59"/>
      <c r="X998" s="59"/>
      <c r="Y998" s="59"/>
      <c r="Z998" s="59"/>
    </row>
    <row r="999" spans="1:26" ht="12.75" customHeight="1" x14ac:dyDescent="0.2">
      <c r="A999" s="55">
        <v>152</v>
      </c>
      <c r="B999" s="54">
        <v>16</v>
      </c>
      <c r="C999" s="54">
        <f>BILANCA!D21</f>
        <v>593.16999999999996</v>
      </c>
      <c r="D999" s="54">
        <f>BILANCA!E21</f>
        <v>1733.35</v>
      </c>
      <c r="E999" s="54">
        <v>0</v>
      </c>
      <c r="F999" s="54">
        <v>0</v>
      </c>
      <c r="G999" s="56">
        <f t="shared" si="32"/>
        <v>64.957920000000001</v>
      </c>
      <c r="H999" s="56">
        <f t="shared" si="31"/>
        <v>0.51999999999986812</v>
      </c>
      <c r="I999" s="57"/>
      <c r="J999" s="58"/>
      <c r="K999" s="59"/>
      <c r="L999" s="59"/>
      <c r="M999" s="59"/>
      <c r="N999" s="59"/>
      <c r="O999" s="59"/>
      <c r="P999" s="59"/>
      <c r="Q999" s="59"/>
      <c r="R999" s="59"/>
      <c r="S999" s="59"/>
      <c r="T999" s="59"/>
      <c r="U999" s="59"/>
      <c r="V999" s="59"/>
      <c r="W999" s="59"/>
      <c r="X999" s="59"/>
      <c r="Y999" s="59"/>
      <c r="Z999" s="59"/>
    </row>
    <row r="1000" spans="1:26" ht="12.75" customHeight="1" x14ac:dyDescent="0.2">
      <c r="A1000" s="55">
        <v>152</v>
      </c>
      <c r="B1000" s="54">
        <v>17</v>
      </c>
      <c r="C1000" s="54">
        <f>BILANCA!D22</f>
        <v>53922.39</v>
      </c>
      <c r="D1000" s="54">
        <f>BILANCA!E22</f>
        <v>53726.7</v>
      </c>
      <c r="E1000" s="54">
        <v>0</v>
      </c>
      <c r="F1000" s="54">
        <v>0</v>
      </c>
      <c r="G1000" s="56">
        <f t="shared" si="32"/>
        <v>2743.38843</v>
      </c>
      <c r="H1000" s="56">
        <f t="shared" si="31"/>
        <v>0.69000000000232831</v>
      </c>
      <c r="I1000" s="57"/>
      <c r="J1000" s="58"/>
      <c r="K1000" s="59"/>
      <c r="L1000" s="59"/>
      <c r="M1000" s="59"/>
      <c r="N1000" s="59"/>
      <c r="O1000" s="59"/>
      <c r="P1000" s="59"/>
      <c r="Q1000" s="59"/>
      <c r="R1000" s="59"/>
      <c r="S1000" s="59"/>
      <c r="T1000" s="59"/>
      <c r="U1000" s="59"/>
      <c r="V1000" s="59"/>
      <c r="W1000" s="59"/>
      <c r="X1000" s="59"/>
      <c r="Y1000" s="59"/>
      <c r="Z1000" s="59"/>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8"/>
      <c r="K1001" s="59"/>
      <c r="L1001" s="59"/>
      <c r="M1001" s="59"/>
      <c r="N1001" s="59"/>
      <c r="O1001" s="59"/>
      <c r="P1001" s="59"/>
      <c r="Q1001" s="59"/>
      <c r="R1001" s="59"/>
      <c r="S1001" s="59"/>
      <c r="T1001" s="59"/>
      <c r="U1001" s="59"/>
      <c r="V1001" s="59"/>
      <c r="W1001" s="59"/>
      <c r="X1001" s="59"/>
      <c r="Y1001" s="59"/>
      <c r="Z1001" s="59"/>
    </row>
    <row r="1002" spans="1:26" ht="12.75" customHeight="1" x14ac:dyDescent="0.2">
      <c r="A1002" s="55">
        <v>152</v>
      </c>
      <c r="B1002" s="54">
        <v>19</v>
      </c>
      <c r="C1002" s="54">
        <f>BILANCA!D24</f>
        <v>48496.89</v>
      </c>
      <c r="D1002" s="54">
        <f>BILANCA!E24</f>
        <v>48308.03</v>
      </c>
      <c r="E1002" s="54">
        <v>0</v>
      </c>
      <c r="F1002" s="54">
        <v>0</v>
      </c>
      <c r="G1002" s="56">
        <f t="shared" si="32"/>
        <v>2757.1460499999998</v>
      </c>
      <c r="H1002" s="56">
        <f t="shared" si="31"/>
        <v>0.13999999999941792</v>
      </c>
      <c r="I1002" s="57"/>
      <c r="J1002" s="58"/>
      <c r="K1002" s="59"/>
      <c r="L1002" s="59"/>
      <c r="M1002" s="59"/>
      <c r="N1002" s="59"/>
      <c r="O1002" s="59"/>
      <c r="P1002" s="59"/>
      <c r="Q1002" s="59"/>
      <c r="R1002" s="59"/>
      <c r="S1002" s="59"/>
      <c r="T1002" s="59"/>
      <c r="U1002" s="59"/>
      <c r="V1002" s="59"/>
      <c r="W1002" s="59"/>
      <c r="X1002" s="59"/>
      <c r="Y1002" s="59"/>
      <c r="Z1002" s="59"/>
    </row>
    <row r="1003" spans="1:26" ht="12.75" customHeight="1" x14ac:dyDescent="0.2">
      <c r="A1003" s="55">
        <v>152</v>
      </c>
      <c r="B1003" s="54">
        <v>20</v>
      </c>
      <c r="C1003" s="54">
        <f>BILANCA!D25</f>
        <v>16355.35</v>
      </c>
      <c r="D1003" s="54">
        <f>BILANCA!E25</f>
        <v>8533.9599999999991</v>
      </c>
      <c r="E1003" s="54">
        <v>0</v>
      </c>
      <c r="F1003" s="54">
        <v>0</v>
      </c>
      <c r="G1003" s="56">
        <f t="shared" si="32"/>
        <v>668.46540000000005</v>
      </c>
      <c r="H1003" s="56">
        <f t="shared" si="31"/>
        <v>0.39000000000123691</v>
      </c>
      <c r="I1003" s="57"/>
      <c r="J1003" s="58"/>
      <c r="K1003" s="59"/>
      <c r="L1003" s="59"/>
      <c r="M1003" s="59"/>
      <c r="N1003" s="59"/>
      <c r="O1003" s="59"/>
      <c r="P1003" s="59"/>
      <c r="Q1003" s="59"/>
      <c r="R1003" s="59"/>
      <c r="S1003" s="59"/>
      <c r="T1003" s="59"/>
      <c r="U1003" s="59"/>
      <c r="V1003" s="59"/>
      <c r="W1003" s="59"/>
      <c r="X1003" s="59"/>
      <c r="Y1003" s="59"/>
      <c r="Z1003" s="59"/>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8"/>
      <c r="K1004" s="59"/>
      <c r="L1004" s="59"/>
      <c r="M1004" s="59"/>
      <c r="N1004" s="59"/>
      <c r="O1004" s="59"/>
      <c r="P1004" s="59"/>
      <c r="Q1004" s="59"/>
      <c r="R1004" s="59"/>
      <c r="S1004" s="59"/>
      <c r="T1004" s="59"/>
      <c r="U1004" s="59"/>
      <c r="V1004" s="59"/>
      <c r="W1004" s="59"/>
      <c r="X1004" s="59"/>
      <c r="Y1004" s="59"/>
      <c r="Z1004" s="59"/>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8"/>
      <c r="K1005" s="59"/>
      <c r="L1005" s="59"/>
      <c r="M1005" s="59"/>
      <c r="N1005" s="59"/>
      <c r="O1005" s="59"/>
      <c r="P1005" s="59"/>
      <c r="Q1005" s="59"/>
      <c r="R1005" s="59"/>
      <c r="S1005" s="59"/>
      <c r="T1005" s="59"/>
      <c r="U1005" s="59"/>
      <c r="V1005" s="59"/>
      <c r="W1005" s="59"/>
      <c r="X1005" s="59"/>
      <c r="Y1005" s="59"/>
      <c r="Z1005" s="59"/>
    </row>
    <row r="1006" spans="1:26" ht="12.75" customHeight="1" x14ac:dyDescent="0.2">
      <c r="A1006" s="55">
        <v>152</v>
      </c>
      <c r="B1006" s="54">
        <v>23</v>
      </c>
      <c r="C1006" s="54">
        <f>BILANCA!D28</f>
        <v>83878.460000000006</v>
      </c>
      <c r="D1006" s="54">
        <f>BILANCA!E28</f>
        <v>85126.720000000001</v>
      </c>
      <c r="E1006" s="54">
        <v>0</v>
      </c>
      <c r="F1006" s="54">
        <v>0</v>
      </c>
      <c r="G1006" s="56">
        <f t="shared" si="32"/>
        <v>5845.0337</v>
      </c>
      <c r="H1006" s="56">
        <f t="shared" si="31"/>
        <v>0.74000000000523869</v>
      </c>
      <c r="I1006" s="57"/>
      <c r="J1006" s="58"/>
      <c r="K1006" s="59"/>
      <c r="L1006" s="59"/>
      <c r="M1006" s="59"/>
      <c r="N1006" s="59"/>
      <c r="O1006" s="59"/>
      <c r="P1006" s="59"/>
      <c r="Q1006" s="59"/>
      <c r="R1006" s="59"/>
      <c r="S1006" s="59"/>
      <c r="T1006" s="59"/>
      <c r="U1006" s="59"/>
      <c r="V1006" s="59"/>
      <c r="W1006" s="59"/>
      <c r="X1006" s="59"/>
      <c r="Y1006" s="59"/>
      <c r="Z1006" s="59"/>
    </row>
    <row r="1007" spans="1:26" ht="12.75" customHeight="1" x14ac:dyDescent="0.2">
      <c r="A1007" s="55">
        <v>152</v>
      </c>
      <c r="B1007" s="54">
        <v>24</v>
      </c>
      <c r="C1007" s="54">
        <f>BILANCA!D29</f>
        <v>22556.389999999985</v>
      </c>
      <c r="D1007" s="54">
        <f>BILANCA!E29</f>
        <v>18111.479999999981</v>
      </c>
      <c r="E1007" s="54">
        <v>0</v>
      </c>
      <c r="F1007" s="54">
        <v>0</v>
      </c>
      <c r="G1007" s="56">
        <f t="shared" si="32"/>
        <v>1410.7043999999987</v>
      </c>
      <c r="H1007" s="56">
        <f t="shared" si="31"/>
        <v>0.86999999996623956</v>
      </c>
      <c r="I1007" s="57"/>
      <c r="J1007" s="58"/>
      <c r="K1007" s="59"/>
      <c r="L1007" s="59"/>
      <c r="M1007" s="59"/>
      <c r="N1007" s="59"/>
      <c r="O1007" s="59"/>
      <c r="P1007" s="59"/>
      <c r="Q1007" s="59"/>
      <c r="R1007" s="59"/>
      <c r="S1007" s="59"/>
      <c r="T1007" s="59"/>
      <c r="U1007" s="59"/>
      <c r="V1007" s="59"/>
      <c r="W1007" s="59"/>
      <c r="X1007" s="59"/>
      <c r="Y1007" s="59"/>
      <c r="Z1007" s="59"/>
    </row>
    <row r="1008" spans="1:26" ht="12.75" customHeight="1" x14ac:dyDescent="0.2">
      <c r="A1008" s="55">
        <v>152</v>
      </c>
      <c r="B1008" s="54">
        <v>25</v>
      </c>
      <c r="C1008" s="54">
        <f>BILANCA!D30</f>
        <v>171578.96</v>
      </c>
      <c r="D1008" s="54">
        <f>BILANCA!E30</f>
        <v>167134.04999999999</v>
      </c>
      <c r="E1008" s="54">
        <v>0</v>
      </c>
      <c r="F1008" s="54">
        <v>0</v>
      </c>
      <c r="G1008" s="56">
        <f t="shared" si="32"/>
        <v>12646.1765</v>
      </c>
      <c r="H1008" s="56">
        <f t="shared" si="31"/>
        <v>8.999999999650754E-2</v>
      </c>
      <c r="I1008" s="57"/>
      <c r="J1008" s="58"/>
      <c r="K1008" s="59"/>
      <c r="L1008" s="59"/>
      <c r="M1008" s="59"/>
      <c r="N1008" s="59"/>
      <c r="O1008" s="59"/>
      <c r="P1008" s="59"/>
      <c r="Q1008" s="59"/>
      <c r="R1008" s="59"/>
      <c r="S1008" s="59"/>
      <c r="T1008" s="59"/>
      <c r="U1008" s="59"/>
      <c r="V1008" s="59"/>
      <c r="W1008" s="59"/>
      <c r="X1008" s="59"/>
      <c r="Y1008" s="59"/>
      <c r="Z1008" s="59"/>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8"/>
      <c r="K1009" s="59"/>
      <c r="L1009" s="59"/>
      <c r="M1009" s="59"/>
      <c r="N1009" s="59"/>
      <c r="O1009" s="59"/>
      <c r="P1009" s="59"/>
      <c r="Q1009" s="59"/>
      <c r="R1009" s="59"/>
      <c r="S1009" s="59"/>
      <c r="T1009" s="59"/>
      <c r="U1009" s="59"/>
      <c r="V1009" s="59"/>
      <c r="W1009" s="59"/>
      <c r="X1009" s="59"/>
      <c r="Y1009" s="59"/>
      <c r="Z1009" s="59"/>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8"/>
      <c r="K1010" s="59"/>
      <c r="L1010" s="59"/>
      <c r="M1010" s="59"/>
      <c r="N1010" s="59"/>
      <c r="O1010" s="59"/>
      <c r="P1010" s="59"/>
      <c r="Q1010" s="59"/>
      <c r="R1010" s="59"/>
      <c r="S1010" s="59"/>
      <c r="T1010" s="59"/>
      <c r="U1010" s="59"/>
      <c r="V1010" s="59"/>
      <c r="W1010" s="59"/>
      <c r="X1010" s="59"/>
      <c r="Y1010" s="59"/>
      <c r="Z1010" s="59"/>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8"/>
      <c r="K1011" s="59"/>
      <c r="L1011" s="59"/>
      <c r="M1011" s="59"/>
      <c r="N1011" s="59"/>
      <c r="O1011" s="59"/>
      <c r="P1011" s="59"/>
      <c r="Q1011" s="59"/>
      <c r="R1011" s="59"/>
      <c r="S1011" s="59"/>
      <c r="T1011" s="59"/>
      <c r="U1011" s="59"/>
      <c r="V1011" s="59"/>
      <c r="W1011" s="59"/>
      <c r="X1011" s="59"/>
      <c r="Y1011" s="59"/>
      <c r="Z1011" s="59"/>
    </row>
    <row r="1012" spans="1:26" ht="12.75" customHeight="1" x14ac:dyDescent="0.2">
      <c r="A1012" s="55">
        <v>152</v>
      </c>
      <c r="B1012" s="54">
        <v>29</v>
      </c>
      <c r="C1012" s="54">
        <f>BILANCA!D34</f>
        <v>149022.57</v>
      </c>
      <c r="D1012" s="54">
        <f>BILANCA!E34</f>
        <v>149022.57</v>
      </c>
      <c r="E1012" s="54">
        <v>0</v>
      </c>
      <c r="F1012" s="54">
        <v>0</v>
      </c>
      <c r="G1012" s="56">
        <f t="shared" si="32"/>
        <v>12964.963590000003</v>
      </c>
      <c r="H1012" s="56">
        <f t="shared" si="31"/>
        <v>0.85999999998603016</v>
      </c>
      <c r="I1012" s="57"/>
      <c r="J1012" s="58"/>
      <c r="K1012" s="59"/>
      <c r="L1012" s="59"/>
      <c r="M1012" s="59"/>
      <c r="N1012" s="59"/>
      <c r="O1012" s="59"/>
      <c r="P1012" s="59"/>
      <c r="Q1012" s="59"/>
      <c r="R1012" s="59"/>
      <c r="S1012" s="59"/>
      <c r="T1012" s="59"/>
      <c r="U1012" s="59"/>
      <c r="V1012" s="59"/>
      <c r="W1012" s="59"/>
      <c r="X1012" s="59"/>
      <c r="Y1012" s="59"/>
      <c r="Z1012" s="59"/>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8"/>
      <c r="K1013" s="59"/>
      <c r="L1013" s="59"/>
      <c r="M1013" s="59"/>
      <c r="N1013" s="59"/>
      <c r="O1013" s="59"/>
      <c r="P1013" s="59"/>
      <c r="Q1013" s="59"/>
      <c r="R1013" s="59"/>
      <c r="S1013" s="59"/>
      <c r="T1013" s="59"/>
      <c r="U1013" s="59"/>
      <c r="V1013" s="59"/>
      <c r="W1013" s="59"/>
      <c r="X1013" s="59"/>
      <c r="Y1013" s="59"/>
      <c r="Z1013" s="59"/>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8"/>
      <c r="K1014" s="59"/>
      <c r="L1014" s="59"/>
      <c r="M1014" s="59"/>
      <c r="N1014" s="59"/>
      <c r="O1014" s="59"/>
      <c r="P1014" s="59"/>
      <c r="Q1014" s="59"/>
      <c r="R1014" s="59"/>
      <c r="S1014" s="59"/>
      <c r="T1014" s="59"/>
      <c r="U1014" s="59"/>
      <c r="V1014" s="59"/>
      <c r="W1014" s="59"/>
      <c r="X1014" s="59"/>
      <c r="Y1014" s="59"/>
      <c r="Z1014" s="59"/>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8"/>
      <c r="K1015" s="59"/>
      <c r="L1015" s="59"/>
      <c r="M1015" s="59"/>
      <c r="N1015" s="59"/>
      <c r="O1015" s="59"/>
      <c r="P1015" s="59"/>
      <c r="Q1015" s="59"/>
      <c r="R1015" s="59"/>
      <c r="S1015" s="59"/>
      <c r="T1015" s="59"/>
      <c r="U1015" s="59"/>
      <c r="V1015" s="59"/>
      <c r="W1015" s="59"/>
      <c r="X1015" s="59"/>
      <c r="Y1015" s="59"/>
      <c r="Z1015" s="59"/>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8"/>
      <c r="K1016" s="59"/>
      <c r="L1016" s="59"/>
      <c r="M1016" s="59"/>
      <c r="N1016" s="59"/>
      <c r="O1016" s="59"/>
      <c r="P1016" s="59"/>
      <c r="Q1016" s="59"/>
      <c r="R1016" s="59"/>
      <c r="S1016" s="59"/>
      <c r="T1016" s="59"/>
      <c r="U1016" s="59"/>
      <c r="V1016" s="59"/>
      <c r="W1016" s="59"/>
      <c r="X1016" s="59"/>
      <c r="Y1016" s="59"/>
      <c r="Z1016" s="59"/>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8"/>
      <c r="K1017" s="59"/>
      <c r="L1017" s="59"/>
      <c r="M1017" s="59"/>
      <c r="N1017" s="59"/>
      <c r="O1017" s="59"/>
      <c r="P1017" s="59"/>
      <c r="Q1017" s="59"/>
      <c r="R1017" s="59"/>
      <c r="S1017" s="59"/>
      <c r="T1017" s="59"/>
      <c r="U1017" s="59"/>
      <c r="V1017" s="59"/>
      <c r="W1017" s="59"/>
      <c r="X1017" s="59"/>
      <c r="Y1017" s="59"/>
      <c r="Z1017" s="59"/>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8"/>
      <c r="K1018" s="59"/>
      <c r="L1018" s="59"/>
      <c r="M1018" s="59"/>
      <c r="N1018" s="59"/>
      <c r="O1018" s="59"/>
      <c r="P1018" s="59"/>
      <c r="Q1018" s="59"/>
      <c r="R1018" s="59"/>
      <c r="S1018" s="59"/>
      <c r="T1018" s="59"/>
      <c r="U1018" s="59"/>
      <c r="V1018" s="59"/>
      <c r="W1018" s="59"/>
      <c r="X1018" s="59"/>
      <c r="Y1018" s="59"/>
      <c r="Z1018" s="59"/>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8"/>
      <c r="K1019" s="59"/>
      <c r="L1019" s="59"/>
      <c r="M1019" s="59"/>
      <c r="N1019" s="59"/>
      <c r="O1019" s="59"/>
      <c r="P1019" s="59"/>
      <c r="Q1019" s="59"/>
      <c r="R1019" s="59"/>
      <c r="S1019" s="59"/>
      <c r="T1019" s="59"/>
      <c r="U1019" s="59"/>
      <c r="V1019" s="59"/>
      <c r="W1019" s="59"/>
      <c r="X1019" s="59"/>
      <c r="Y1019" s="59"/>
      <c r="Z1019" s="59"/>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8"/>
      <c r="K1020" s="59"/>
      <c r="L1020" s="59"/>
      <c r="M1020" s="59"/>
      <c r="N1020" s="59"/>
      <c r="O1020" s="59"/>
      <c r="P1020" s="59"/>
      <c r="Q1020" s="59"/>
      <c r="R1020" s="59"/>
      <c r="S1020" s="59"/>
      <c r="T1020" s="59"/>
      <c r="U1020" s="59"/>
      <c r="V1020" s="59"/>
      <c r="W1020" s="59"/>
      <c r="X1020" s="59"/>
      <c r="Y1020" s="59"/>
      <c r="Z1020" s="59"/>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8"/>
      <c r="K1021" s="59"/>
      <c r="L1021" s="59"/>
      <c r="M1021" s="59"/>
      <c r="N1021" s="59"/>
      <c r="O1021" s="59"/>
      <c r="P1021" s="59"/>
      <c r="Q1021" s="59"/>
      <c r="R1021" s="59"/>
      <c r="S1021" s="59"/>
      <c r="T1021" s="59"/>
      <c r="U1021" s="59"/>
      <c r="V1021" s="59"/>
      <c r="W1021" s="59"/>
      <c r="X1021" s="59"/>
      <c r="Y1021" s="59"/>
      <c r="Z1021" s="59"/>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8"/>
      <c r="K1022" s="59"/>
      <c r="L1022" s="59"/>
      <c r="M1022" s="59"/>
      <c r="N1022" s="59"/>
      <c r="O1022" s="59"/>
      <c r="P1022" s="59"/>
      <c r="Q1022" s="59"/>
      <c r="R1022" s="59"/>
      <c r="S1022" s="59"/>
      <c r="T1022" s="59"/>
      <c r="U1022" s="59"/>
      <c r="V1022" s="59"/>
      <c r="W1022" s="59"/>
      <c r="X1022" s="59"/>
      <c r="Y1022" s="59"/>
      <c r="Z1022" s="59"/>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8"/>
      <c r="K1023" s="59"/>
      <c r="L1023" s="59"/>
      <c r="M1023" s="59"/>
      <c r="N1023" s="59"/>
      <c r="O1023" s="59"/>
      <c r="P1023" s="59"/>
      <c r="Q1023" s="59"/>
      <c r="R1023" s="59"/>
      <c r="S1023" s="59"/>
      <c r="T1023" s="59"/>
      <c r="U1023" s="59"/>
      <c r="V1023" s="59"/>
      <c r="W1023" s="59"/>
      <c r="X1023" s="59"/>
      <c r="Y1023" s="59"/>
      <c r="Z1023" s="59"/>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8"/>
      <c r="K1024" s="59"/>
      <c r="L1024" s="59"/>
      <c r="M1024" s="59"/>
      <c r="N1024" s="59"/>
      <c r="O1024" s="59"/>
      <c r="P1024" s="59"/>
      <c r="Q1024" s="59"/>
      <c r="R1024" s="59"/>
      <c r="S1024" s="59"/>
      <c r="T1024" s="59"/>
      <c r="U1024" s="59"/>
      <c r="V1024" s="59"/>
      <c r="W1024" s="59"/>
      <c r="X1024" s="59"/>
      <c r="Y1024" s="59"/>
      <c r="Z1024" s="59"/>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8"/>
      <c r="K1025" s="59"/>
      <c r="L1025" s="59"/>
      <c r="M1025" s="59"/>
      <c r="N1025" s="59"/>
      <c r="O1025" s="59"/>
      <c r="P1025" s="59"/>
      <c r="Q1025" s="59"/>
      <c r="R1025" s="59"/>
      <c r="S1025" s="59"/>
      <c r="T1025" s="59"/>
      <c r="U1025" s="59"/>
      <c r="V1025" s="59"/>
      <c r="W1025" s="59"/>
      <c r="X1025" s="59"/>
      <c r="Y1025" s="59"/>
      <c r="Z1025" s="59"/>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8"/>
      <c r="K1026" s="59"/>
      <c r="L1026" s="59"/>
      <c r="M1026" s="59"/>
      <c r="N1026" s="59"/>
      <c r="O1026" s="59"/>
      <c r="P1026" s="59"/>
      <c r="Q1026" s="59"/>
      <c r="R1026" s="59"/>
      <c r="S1026" s="59"/>
      <c r="T1026" s="59"/>
      <c r="U1026" s="59"/>
      <c r="V1026" s="59"/>
      <c r="W1026" s="59"/>
      <c r="X1026" s="59"/>
      <c r="Y1026" s="59"/>
      <c r="Z1026" s="59"/>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8"/>
      <c r="K1027" s="59"/>
      <c r="L1027" s="59"/>
      <c r="M1027" s="59"/>
      <c r="N1027" s="59"/>
      <c r="O1027" s="59"/>
      <c r="P1027" s="59"/>
      <c r="Q1027" s="59"/>
      <c r="R1027" s="59"/>
      <c r="S1027" s="59"/>
      <c r="T1027" s="59"/>
      <c r="U1027" s="59"/>
      <c r="V1027" s="59"/>
      <c r="W1027" s="59"/>
      <c r="X1027" s="59"/>
      <c r="Y1027" s="59"/>
      <c r="Z1027" s="59"/>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8"/>
      <c r="K1028" s="59"/>
      <c r="L1028" s="59"/>
      <c r="M1028" s="59"/>
      <c r="N1028" s="59"/>
      <c r="O1028" s="59"/>
      <c r="P1028" s="59"/>
      <c r="Q1028" s="59"/>
      <c r="R1028" s="59"/>
      <c r="S1028" s="59"/>
      <c r="T1028" s="59"/>
      <c r="U1028" s="59"/>
      <c r="V1028" s="59"/>
      <c r="W1028" s="59"/>
      <c r="X1028" s="59"/>
      <c r="Y1028" s="59"/>
      <c r="Z1028" s="59"/>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8"/>
      <c r="K1029" s="59"/>
      <c r="L1029" s="59"/>
      <c r="M1029" s="59"/>
      <c r="N1029" s="59"/>
      <c r="O1029" s="59"/>
      <c r="P1029" s="59"/>
      <c r="Q1029" s="59"/>
      <c r="R1029" s="59"/>
      <c r="S1029" s="59"/>
      <c r="T1029" s="59"/>
      <c r="U1029" s="59"/>
      <c r="V1029" s="59"/>
      <c r="W1029" s="59"/>
      <c r="X1029" s="59"/>
      <c r="Y1029" s="59"/>
      <c r="Z1029" s="59"/>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8"/>
      <c r="K1030" s="59"/>
      <c r="L1030" s="59"/>
      <c r="M1030" s="59"/>
      <c r="N1030" s="59"/>
      <c r="O1030" s="59"/>
      <c r="P1030" s="59"/>
      <c r="Q1030" s="59"/>
      <c r="R1030" s="59"/>
      <c r="S1030" s="59"/>
      <c r="T1030" s="59"/>
      <c r="U1030" s="59"/>
      <c r="V1030" s="59"/>
      <c r="W1030" s="59"/>
      <c r="X1030" s="59"/>
      <c r="Y1030" s="59"/>
      <c r="Z1030" s="59"/>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8"/>
      <c r="K1031" s="59"/>
      <c r="L1031" s="59"/>
      <c r="M1031" s="59"/>
      <c r="N1031" s="59"/>
      <c r="O1031" s="59"/>
      <c r="P1031" s="59"/>
      <c r="Q1031" s="59"/>
      <c r="R1031" s="59"/>
      <c r="S1031" s="59"/>
      <c r="T1031" s="59"/>
      <c r="U1031" s="59"/>
      <c r="V1031" s="59"/>
      <c r="W1031" s="59"/>
      <c r="X1031" s="59"/>
      <c r="Y1031" s="59"/>
      <c r="Z1031" s="59"/>
    </row>
    <row r="1032" spans="1:26" ht="12.75" customHeight="1" x14ac:dyDescent="0.2">
      <c r="A1032" s="55">
        <v>152</v>
      </c>
      <c r="B1032" s="54">
        <v>49</v>
      </c>
      <c r="C1032" s="54">
        <f>BILANCA!D54</f>
        <v>0</v>
      </c>
      <c r="D1032" s="54">
        <f>BILANCA!E54</f>
        <v>0</v>
      </c>
      <c r="E1032" s="54">
        <v>0</v>
      </c>
      <c r="F1032" s="54">
        <v>0</v>
      </c>
      <c r="G1032" s="56">
        <f t="shared" si="32"/>
        <v>0</v>
      </c>
      <c r="H1032" s="56">
        <f t="shared" si="33"/>
        <v>0</v>
      </c>
      <c r="I1032" s="57"/>
      <c r="J1032" s="58"/>
      <c r="K1032" s="59"/>
      <c r="L1032" s="59"/>
      <c r="M1032" s="59"/>
      <c r="N1032" s="59"/>
      <c r="O1032" s="59"/>
      <c r="P1032" s="59"/>
      <c r="Q1032" s="59"/>
      <c r="R1032" s="59"/>
      <c r="S1032" s="59"/>
      <c r="T1032" s="59"/>
      <c r="U1032" s="59"/>
      <c r="V1032" s="59"/>
      <c r="W1032" s="59"/>
      <c r="X1032" s="59"/>
      <c r="Y1032" s="59"/>
      <c r="Z1032" s="59"/>
    </row>
    <row r="1033" spans="1:26" ht="12.75" customHeight="1" x14ac:dyDescent="0.2">
      <c r="A1033" s="55">
        <v>152</v>
      </c>
      <c r="B1033" s="54">
        <v>50</v>
      </c>
      <c r="C1033" s="54">
        <f>BILANCA!D55</f>
        <v>0</v>
      </c>
      <c r="D1033" s="54">
        <f>BILANCA!E55</f>
        <v>0</v>
      </c>
      <c r="E1033" s="54">
        <v>0</v>
      </c>
      <c r="F1033" s="54">
        <v>0</v>
      </c>
      <c r="G1033" s="56">
        <f t="shared" si="32"/>
        <v>0</v>
      </c>
      <c r="H1033" s="56">
        <f t="shared" si="33"/>
        <v>0</v>
      </c>
      <c r="I1033" s="57"/>
      <c r="J1033" s="58"/>
      <c r="K1033" s="59"/>
      <c r="L1033" s="59"/>
      <c r="M1033" s="59"/>
      <c r="N1033" s="59"/>
      <c r="O1033" s="59"/>
      <c r="P1033" s="59"/>
      <c r="Q1033" s="59"/>
      <c r="R1033" s="59"/>
      <c r="S1033" s="59"/>
      <c r="T1033" s="59"/>
      <c r="U1033" s="59"/>
      <c r="V1033" s="59"/>
      <c r="W1033" s="59"/>
      <c r="X1033" s="59"/>
      <c r="Y1033" s="59"/>
      <c r="Z1033" s="59"/>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8"/>
      <c r="K1034" s="59"/>
      <c r="L1034" s="59"/>
      <c r="M1034" s="59"/>
      <c r="N1034" s="59"/>
      <c r="O1034" s="59"/>
      <c r="P1034" s="59"/>
      <c r="Q1034" s="59"/>
      <c r="R1034" s="59"/>
      <c r="S1034" s="59"/>
      <c r="T1034" s="59"/>
      <c r="U1034" s="59"/>
      <c r="V1034" s="59"/>
      <c r="W1034" s="59"/>
      <c r="X1034" s="59"/>
      <c r="Y1034" s="59"/>
      <c r="Z1034" s="59"/>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8"/>
      <c r="K1035" s="59"/>
      <c r="L1035" s="59"/>
      <c r="M1035" s="59"/>
      <c r="N1035" s="59"/>
      <c r="O1035" s="59"/>
      <c r="P1035" s="59"/>
      <c r="Q1035" s="59"/>
      <c r="R1035" s="59"/>
      <c r="S1035" s="59"/>
      <c r="T1035" s="59"/>
      <c r="U1035" s="59"/>
      <c r="V1035" s="59"/>
      <c r="W1035" s="59"/>
      <c r="X1035" s="59"/>
      <c r="Y1035" s="59"/>
      <c r="Z1035" s="59"/>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8"/>
      <c r="K1036" s="59"/>
      <c r="L1036" s="59"/>
      <c r="M1036" s="59"/>
      <c r="N1036" s="59"/>
      <c r="O1036" s="59"/>
      <c r="P1036" s="59"/>
      <c r="Q1036" s="59"/>
      <c r="R1036" s="59"/>
      <c r="S1036" s="59"/>
      <c r="T1036" s="59"/>
      <c r="U1036" s="59"/>
      <c r="V1036" s="59"/>
      <c r="W1036" s="59"/>
      <c r="X1036" s="59"/>
      <c r="Y1036" s="59"/>
      <c r="Z1036" s="59"/>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8"/>
      <c r="K1037" s="59"/>
      <c r="L1037" s="59"/>
      <c r="M1037" s="59"/>
      <c r="N1037" s="59"/>
      <c r="O1037" s="59"/>
      <c r="P1037" s="59"/>
      <c r="Q1037" s="59"/>
      <c r="R1037" s="59"/>
      <c r="S1037" s="59"/>
      <c r="T1037" s="59"/>
      <c r="U1037" s="59"/>
      <c r="V1037" s="59"/>
      <c r="W1037" s="59"/>
      <c r="X1037" s="59"/>
      <c r="Y1037" s="59"/>
      <c r="Z1037" s="59"/>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8"/>
      <c r="K1038" s="59"/>
      <c r="L1038" s="59"/>
      <c r="M1038" s="59"/>
      <c r="N1038" s="59"/>
      <c r="O1038" s="59"/>
      <c r="P1038" s="59"/>
      <c r="Q1038" s="59"/>
      <c r="R1038" s="59"/>
      <c r="S1038" s="59"/>
      <c r="T1038" s="59"/>
      <c r="U1038" s="59"/>
      <c r="V1038" s="59"/>
      <c r="W1038" s="59"/>
      <c r="X1038" s="59"/>
      <c r="Y1038" s="59"/>
      <c r="Z1038" s="59"/>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8"/>
      <c r="K1039" s="59"/>
      <c r="L1039" s="59"/>
      <c r="M1039" s="59"/>
      <c r="N1039" s="59"/>
      <c r="O1039" s="59"/>
      <c r="P1039" s="59"/>
      <c r="Q1039" s="59"/>
      <c r="R1039" s="59"/>
      <c r="S1039" s="59"/>
      <c r="T1039" s="59"/>
      <c r="U1039" s="59"/>
      <c r="V1039" s="59"/>
      <c r="W1039" s="59"/>
      <c r="X1039" s="59"/>
      <c r="Y1039" s="59"/>
      <c r="Z1039" s="59"/>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8"/>
      <c r="K1040" s="59"/>
      <c r="L1040" s="59"/>
      <c r="M1040" s="59"/>
      <c r="N1040" s="59"/>
      <c r="O1040" s="59"/>
      <c r="P1040" s="59"/>
      <c r="Q1040" s="59"/>
      <c r="R1040" s="59"/>
      <c r="S1040" s="59"/>
      <c r="T1040" s="59"/>
      <c r="U1040" s="59"/>
      <c r="V1040" s="59"/>
      <c r="W1040" s="59"/>
      <c r="X1040" s="59"/>
      <c r="Y1040" s="59"/>
      <c r="Z1040" s="59"/>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8"/>
      <c r="K1041" s="59"/>
      <c r="L1041" s="59"/>
      <c r="M1041" s="59"/>
      <c r="N1041" s="59"/>
      <c r="O1041" s="59"/>
      <c r="P1041" s="59"/>
      <c r="Q1041" s="59"/>
      <c r="R1041" s="59"/>
      <c r="S1041" s="59"/>
      <c r="T1041" s="59"/>
      <c r="U1041" s="59"/>
      <c r="V1041" s="59"/>
      <c r="W1041" s="59"/>
      <c r="X1041" s="59"/>
      <c r="Y1041" s="59"/>
      <c r="Z1041" s="59"/>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8"/>
      <c r="K1042" s="59"/>
      <c r="L1042" s="59"/>
      <c r="M1042" s="59"/>
      <c r="N1042" s="59"/>
      <c r="O1042" s="59"/>
      <c r="P1042" s="59"/>
      <c r="Q1042" s="59"/>
      <c r="R1042" s="59"/>
      <c r="S1042" s="59"/>
      <c r="T1042" s="59"/>
      <c r="U1042" s="59"/>
      <c r="V1042" s="59"/>
      <c r="W1042" s="59"/>
      <c r="X1042" s="59"/>
      <c r="Y1042" s="59"/>
      <c r="Z1042" s="59"/>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8"/>
      <c r="K1043" s="59"/>
      <c r="L1043" s="59"/>
      <c r="M1043" s="59"/>
      <c r="N1043" s="59"/>
      <c r="O1043" s="59"/>
      <c r="P1043" s="59"/>
      <c r="Q1043" s="59"/>
      <c r="R1043" s="59"/>
      <c r="S1043" s="59"/>
      <c r="T1043" s="59"/>
      <c r="U1043" s="59"/>
      <c r="V1043" s="59"/>
      <c r="W1043" s="59"/>
      <c r="X1043" s="59"/>
      <c r="Y1043" s="59"/>
      <c r="Z1043" s="59"/>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8"/>
      <c r="K1044" s="59"/>
      <c r="L1044" s="59"/>
      <c r="M1044" s="59"/>
      <c r="N1044" s="59"/>
      <c r="O1044" s="59"/>
      <c r="P1044" s="59"/>
      <c r="Q1044" s="59"/>
      <c r="R1044" s="59"/>
      <c r="S1044" s="59"/>
      <c r="T1044" s="59"/>
      <c r="U1044" s="59"/>
      <c r="V1044" s="59"/>
      <c r="W1044" s="59"/>
      <c r="X1044" s="59"/>
      <c r="Y1044" s="59"/>
      <c r="Z1044" s="59"/>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8"/>
      <c r="K1045" s="59"/>
      <c r="L1045" s="59"/>
      <c r="M1045" s="59"/>
      <c r="N1045" s="59"/>
      <c r="O1045" s="59"/>
      <c r="P1045" s="59"/>
      <c r="Q1045" s="59"/>
      <c r="R1045" s="59"/>
      <c r="S1045" s="59"/>
      <c r="T1045" s="59"/>
      <c r="U1045" s="59"/>
      <c r="V1045" s="59"/>
      <c r="W1045" s="59"/>
      <c r="X1045" s="59"/>
      <c r="Y1045" s="59"/>
      <c r="Z1045" s="59"/>
    </row>
    <row r="1046" spans="1:26" ht="12.75" customHeight="1" x14ac:dyDescent="0.2">
      <c r="A1046" s="55">
        <v>152</v>
      </c>
      <c r="B1046" s="54">
        <v>63</v>
      </c>
      <c r="C1046" s="54">
        <f>BILANCA!D68</f>
        <v>161327.91</v>
      </c>
      <c r="D1046" s="54">
        <f>BILANCA!E68</f>
        <v>281576.02</v>
      </c>
      <c r="E1046" s="54">
        <v>0</v>
      </c>
      <c r="F1046" s="54">
        <v>0</v>
      </c>
      <c r="G1046" s="56">
        <f t="shared" si="32"/>
        <v>45642.236850000001</v>
      </c>
      <c r="H1046" s="56">
        <f t="shared" si="33"/>
        <v>0.11000000001513399</v>
      </c>
      <c r="I1046" s="57"/>
      <c r="J1046" s="58"/>
      <c r="K1046" s="59"/>
      <c r="L1046" s="59"/>
      <c r="M1046" s="59"/>
      <c r="N1046" s="59"/>
      <c r="O1046" s="59"/>
      <c r="P1046" s="59"/>
      <c r="Q1046" s="59"/>
      <c r="R1046" s="59"/>
      <c r="S1046" s="59"/>
      <c r="T1046" s="59"/>
      <c r="U1046" s="59"/>
      <c r="V1046" s="59"/>
      <c r="W1046" s="59"/>
      <c r="X1046" s="59"/>
      <c r="Y1046" s="59"/>
      <c r="Z1046" s="59"/>
    </row>
    <row r="1047" spans="1:26" ht="12.75" customHeight="1" x14ac:dyDescent="0.2">
      <c r="A1047" s="55">
        <v>152</v>
      </c>
      <c r="B1047" s="54">
        <v>64</v>
      </c>
      <c r="C1047" s="54">
        <f>BILANCA!D69</f>
        <v>13067.89</v>
      </c>
      <c r="D1047" s="54">
        <f>BILANCA!E69</f>
        <v>29181.52</v>
      </c>
      <c r="E1047" s="54">
        <v>0</v>
      </c>
      <c r="F1047" s="54">
        <v>0</v>
      </c>
      <c r="G1047" s="56">
        <f t="shared" si="32"/>
        <v>4571.5795200000002</v>
      </c>
      <c r="H1047" s="56">
        <f t="shared" si="33"/>
        <v>0.59000000000014552</v>
      </c>
      <c r="I1047" s="57"/>
      <c r="J1047" s="58"/>
      <c r="K1047" s="59"/>
      <c r="L1047" s="59"/>
      <c r="M1047" s="59"/>
      <c r="N1047" s="59"/>
      <c r="O1047" s="59"/>
      <c r="P1047" s="59"/>
      <c r="Q1047" s="59"/>
      <c r="R1047" s="59"/>
      <c r="S1047" s="59"/>
      <c r="T1047" s="59"/>
      <c r="U1047" s="59"/>
      <c r="V1047" s="59"/>
      <c r="W1047" s="59"/>
      <c r="X1047" s="59"/>
      <c r="Y1047" s="59"/>
      <c r="Z1047" s="59"/>
    </row>
    <row r="1048" spans="1:26" ht="12.75" customHeight="1" x14ac:dyDescent="0.2">
      <c r="A1048" s="55">
        <v>152</v>
      </c>
      <c r="B1048" s="54">
        <v>65</v>
      </c>
      <c r="C1048" s="54">
        <f>BILANCA!D70</f>
        <v>13048.01</v>
      </c>
      <c r="D1048" s="54">
        <f>BILANCA!E70</f>
        <v>29161.64</v>
      </c>
      <c r="E1048" s="54">
        <v>0</v>
      </c>
      <c r="F1048" s="54">
        <v>0</v>
      </c>
      <c r="G1048" s="56">
        <f t="shared" ref="G1048:G1111" si="34">B1048/1000*C1048+B1048/500*D1048</f>
        <v>4639.1338500000002</v>
      </c>
      <c r="H1048" s="56">
        <f t="shared" si="33"/>
        <v>0.37000000000080036</v>
      </c>
      <c r="I1048" s="57"/>
      <c r="J1048" s="58"/>
      <c r="K1048" s="59"/>
      <c r="L1048" s="59"/>
      <c r="M1048" s="59"/>
      <c r="N1048" s="59"/>
      <c r="O1048" s="59"/>
      <c r="P1048" s="59"/>
      <c r="Q1048" s="59"/>
      <c r="R1048" s="59"/>
      <c r="S1048" s="59"/>
      <c r="T1048" s="59"/>
      <c r="U1048" s="59"/>
      <c r="V1048" s="59"/>
      <c r="W1048" s="59"/>
      <c r="X1048" s="59"/>
      <c r="Y1048" s="59"/>
      <c r="Z1048" s="59"/>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8"/>
      <c r="K1049" s="59"/>
      <c r="L1049" s="59"/>
      <c r="M1049" s="59"/>
      <c r="N1049" s="59"/>
      <c r="O1049" s="59"/>
      <c r="P1049" s="59"/>
      <c r="Q1049" s="59"/>
      <c r="R1049" s="59"/>
      <c r="S1049" s="59"/>
      <c r="T1049" s="59"/>
      <c r="U1049" s="59"/>
      <c r="V1049" s="59"/>
      <c r="W1049" s="59"/>
      <c r="X1049" s="59"/>
      <c r="Y1049" s="59"/>
      <c r="Z1049" s="59"/>
    </row>
    <row r="1050" spans="1:26" ht="12.75" customHeight="1" x14ac:dyDescent="0.2">
      <c r="A1050" s="55">
        <v>152</v>
      </c>
      <c r="B1050" s="54">
        <v>67</v>
      </c>
      <c r="C1050" s="54">
        <f>BILANCA!D72</f>
        <v>11453.04</v>
      </c>
      <c r="D1050" s="54">
        <f>BILANCA!E72</f>
        <v>27301.16</v>
      </c>
      <c r="E1050" s="54">
        <v>0</v>
      </c>
      <c r="F1050" s="54">
        <v>0</v>
      </c>
      <c r="G1050" s="56">
        <f t="shared" si="34"/>
        <v>4425.7091200000004</v>
      </c>
      <c r="H1050" s="56">
        <f t="shared" si="33"/>
        <v>0.2000000000007276</v>
      </c>
      <c r="I1050" s="57"/>
      <c r="J1050" s="58"/>
      <c r="K1050" s="59"/>
      <c r="L1050" s="59"/>
      <c r="M1050" s="59"/>
      <c r="N1050" s="59"/>
      <c r="O1050" s="59"/>
      <c r="P1050" s="59"/>
      <c r="Q1050" s="59"/>
      <c r="R1050" s="59"/>
      <c r="S1050" s="59"/>
      <c r="T1050" s="59"/>
      <c r="U1050" s="59"/>
      <c r="V1050" s="59"/>
      <c r="W1050" s="59"/>
      <c r="X1050" s="59"/>
      <c r="Y1050" s="59"/>
      <c r="Z1050" s="59"/>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8"/>
      <c r="K1051" s="59"/>
      <c r="L1051" s="59"/>
      <c r="M1051" s="59"/>
      <c r="N1051" s="59"/>
      <c r="O1051" s="59"/>
      <c r="P1051" s="59"/>
      <c r="Q1051" s="59"/>
      <c r="R1051" s="59"/>
      <c r="S1051" s="59"/>
      <c r="T1051" s="59"/>
      <c r="U1051" s="59"/>
      <c r="V1051" s="59"/>
      <c r="W1051" s="59"/>
      <c r="X1051" s="59"/>
      <c r="Y1051" s="59"/>
      <c r="Z1051" s="59"/>
    </row>
    <row r="1052" spans="1:26" ht="12.75" customHeight="1" x14ac:dyDescent="0.2">
      <c r="A1052" s="55">
        <v>152</v>
      </c>
      <c r="B1052" s="54">
        <v>69</v>
      </c>
      <c r="C1052" s="54">
        <f>BILANCA!D74</f>
        <v>1594.97</v>
      </c>
      <c r="D1052" s="54">
        <f>BILANCA!E74</f>
        <v>1860.48</v>
      </c>
      <c r="E1052" s="54">
        <v>0</v>
      </c>
      <c r="F1052" s="54">
        <v>0</v>
      </c>
      <c r="G1052" s="56">
        <f t="shared" si="34"/>
        <v>366.79917</v>
      </c>
      <c r="H1052" s="56">
        <f t="shared" si="33"/>
        <v>0.50999999999999091</v>
      </c>
      <c r="I1052" s="57"/>
      <c r="J1052" s="58"/>
      <c r="K1052" s="59"/>
      <c r="L1052" s="59"/>
      <c r="M1052" s="59"/>
      <c r="N1052" s="59"/>
      <c r="O1052" s="59"/>
      <c r="P1052" s="59"/>
      <c r="Q1052" s="59"/>
      <c r="R1052" s="59"/>
      <c r="S1052" s="59"/>
      <c r="T1052" s="59"/>
      <c r="U1052" s="59"/>
      <c r="V1052" s="59"/>
      <c r="W1052" s="59"/>
      <c r="X1052" s="59"/>
      <c r="Y1052" s="59"/>
      <c r="Z1052" s="59"/>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8"/>
      <c r="K1053" s="59"/>
      <c r="L1053" s="59"/>
      <c r="M1053" s="59"/>
      <c r="N1053" s="59"/>
      <c r="O1053" s="59"/>
      <c r="P1053" s="59"/>
      <c r="Q1053" s="59"/>
      <c r="R1053" s="59"/>
      <c r="S1053" s="59"/>
      <c r="T1053" s="59"/>
      <c r="U1053" s="59"/>
      <c r="V1053" s="59"/>
      <c r="W1053" s="59"/>
      <c r="X1053" s="59"/>
      <c r="Y1053" s="59"/>
      <c r="Z1053" s="59"/>
    </row>
    <row r="1054" spans="1:26" ht="12.75" customHeight="1" x14ac:dyDescent="0.2">
      <c r="A1054" s="55">
        <v>152</v>
      </c>
      <c r="B1054" s="54">
        <v>71</v>
      </c>
      <c r="C1054" s="54">
        <f>BILANCA!D76</f>
        <v>19.88</v>
      </c>
      <c r="D1054" s="54">
        <f>BILANCA!E76</f>
        <v>19.88</v>
      </c>
      <c r="E1054" s="54">
        <v>0</v>
      </c>
      <c r="F1054" s="54">
        <v>0</v>
      </c>
      <c r="G1054" s="56">
        <f t="shared" si="34"/>
        <v>4.2344399999999993</v>
      </c>
      <c r="H1054" s="56">
        <f t="shared" si="33"/>
        <v>0.24000000000000199</v>
      </c>
      <c r="I1054" s="57"/>
      <c r="J1054" s="58"/>
      <c r="K1054" s="59"/>
      <c r="L1054" s="59"/>
      <c r="M1054" s="59"/>
      <c r="N1054" s="59"/>
      <c r="O1054" s="59"/>
      <c r="P1054" s="59"/>
      <c r="Q1054" s="59"/>
      <c r="R1054" s="59"/>
      <c r="S1054" s="59"/>
      <c r="T1054" s="59"/>
      <c r="U1054" s="59"/>
      <c r="V1054" s="59"/>
      <c r="W1054" s="59"/>
      <c r="X1054" s="59"/>
      <c r="Y1054" s="59"/>
      <c r="Z1054" s="59"/>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8"/>
      <c r="K1055" s="59"/>
      <c r="L1055" s="59"/>
      <c r="M1055" s="59"/>
      <c r="N1055" s="59"/>
      <c r="O1055" s="59"/>
      <c r="P1055" s="59"/>
      <c r="Q1055" s="59"/>
      <c r="R1055" s="59"/>
      <c r="S1055" s="59"/>
      <c r="T1055" s="59"/>
      <c r="U1055" s="59"/>
      <c r="V1055" s="59"/>
      <c r="W1055" s="59"/>
      <c r="X1055" s="59"/>
      <c r="Y1055" s="59"/>
      <c r="Z1055" s="59"/>
    </row>
    <row r="1056" spans="1:26" ht="12.75" customHeight="1" x14ac:dyDescent="0.2">
      <c r="A1056" s="55">
        <v>152</v>
      </c>
      <c r="B1056" s="54">
        <v>73</v>
      </c>
      <c r="C1056" s="54">
        <f>BILANCA!D78</f>
        <v>17367.84</v>
      </c>
      <c r="D1056" s="54">
        <f>BILANCA!E78</f>
        <v>21750.14</v>
      </c>
      <c r="E1056" s="54">
        <v>0</v>
      </c>
      <c r="F1056" s="54">
        <v>0</v>
      </c>
      <c r="G1056" s="56">
        <f t="shared" si="34"/>
        <v>4443.3727600000002</v>
      </c>
      <c r="H1056" s="56">
        <f t="shared" si="33"/>
        <v>0.2999999999992724</v>
      </c>
      <c r="I1056" s="57"/>
      <c r="J1056" s="58"/>
      <c r="K1056" s="59"/>
      <c r="L1056" s="59"/>
      <c r="M1056" s="59"/>
      <c r="N1056" s="59"/>
      <c r="O1056" s="59"/>
      <c r="P1056" s="59"/>
      <c r="Q1056" s="59"/>
      <c r="R1056" s="59"/>
      <c r="S1056" s="59"/>
      <c r="T1056" s="59"/>
      <c r="U1056" s="59"/>
      <c r="V1056" s="59"/>
      <c r="W1056" s="59"/>
      <c r="X1056" s="59"/>
      <c r="Y1056" s="59"/>
      <c r="Z1056" s="59"/>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8"/>
      <c r="K1057" s="59"/>
      <c r="L1057" s="59"/>
      <c r="M1057" s="59"/>
      <c r="N1057" s="59"/>
      <c r="O1057" s="59"/>
      <c r="P1057" s="59"/>
      <c r="Q1057" s="59"/>
      <c r="R1057" s="59"/>
      <c r="S1057" s="59"/>
      <c r="T1057" s="59"/>
      <c r="U1057" s="59"/>
      <c r="V1057" s="59"/>
      <c r="W1057" s="59"/>
      <c r="X1057" s="59"/>
      <c r="Y1057" s="59"/>
      <c r="Z1057" s="59"/>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8"/>
      <c r="K1058" s="59"/>
      <c r="L1058" s="59"/>
      <c r="M1058" s="59"/>
      <c r="N1058" s="59"/>
      <c r="O1058" s="59"/>
      <c r="P1058" s="59"/>
      <c r="Q1058" s="59"/>
      <c r="R1058" s="59"/>
      <c r="S1058" s="59"/>
      <c r="T1058" s="59"/>
      <c r="U1058" s="59"/>
      <c r="V1058" s="59"/>
      <c r="W1058" s="59"/>
      <c r="X1058" s="59"/>
      <c r="Y1058" s="59"/>
      <c r="Z1058" s="59"/>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8"/>
      <c r="K1059" s="59"/>
      <c r="L1059" s="59"/>
      <c r="M1059" s="59"/>
      <c r="N1059" s="59"/>
      <c r="O1059" s="59"/>
      <c r="P1059" s="59"/>
      <c r="Q1059" s="59"/>
      <c r="R1059" s="59"/>
      <c r="S1059" s="59"/>
      <c r="T1059" s="59"/>
      <c r="U1059" s="59"/>
      <c r="V1059" s="59"/>
      <c r="W1059" s="59"/>
      <c r="X1059" s="59"/>
      <c r="Y1059" s="59"/>
      <c r="Z1059" s="59"/>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8"/>
      <c r="K1060" s="59"/>
      <c r="L1060" s="59"/>
      <c r="M1060" s="59"/>
      <c r="N1060" s="59"/>
      <c r="O1060" s="59"/>
      <c r="P1060" s="59"/>
      <c r="Q1060" s="59"/>
      <c r="R1060" s="59"/>
      <c r="S1060" s="59"/>
      <c r="T1060" s="59"/>
      <c r="U1060" s="59"/>
      <c r="V1060" s="59"/>
      <c r="W1060" s="59"/>
      <c r="X1060" s="59"/>
      <c r="Y1060" s="59"/>
      <c r="Z1060" s="59"/>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8"/>
      <c r="K1061" s="59"/>
      <c r="L1061" s="59"/>
      <c r="M1061" s="59"/>
      <c r="N1061" s="59"/>
      <c r="O1061" s="59"/>
      <c r="P1061" s="59"/>
      <c r="Q1061" s="59"/>
      <c r="R1061" s="59"/>
      <c r="S1061" s="59"/>
      <c r="T1061" s="59"/>
      <c r="U1061" s="59"/>
      <c r="V1061" s="59"/>
      <c r="W1061" s="59"/>
      <c r="X1061" s="59"/>
      <c r="Y1061" s="59"/>
      <c r="Z1061" s="59"/>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8"/>
      <c r="K1062" s="59"/>
      <c r="L1062" s="59"/>
      <c r="M1062" s="59"/>
      <c r="N1062" s="59"/>
      <c r="O1062" s="59"/>
      <c r="P1062" s="59"/>
      <c r="Q1062" s="59"/>
      <c r="R1062" s="59"/>
      <c r="S1062" s="59"/>
      <c r="T1062" s="59"/>
      <c r="U1062" s="59"/>
      <c r="V1062" s="59"/>
      <c r="W1062" s="59"/>
      <c r="X1062" s="59"/>
      <c r="Y1062" s="59"/>
      <c r="Z1062" s="59"/>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8"/>
      <c r="K1063" s="59"/>
      <c r="L1063" s="59"/>
      <c r="M1063" s="59"/>
      <c r="N1063" s="59"/>
      <c r="O1063" s="59"/>
      <c r="P1063" s="59"/>
      <c r="Q1063" s="59"/>
      <c r="R1063" s="59"/>
      <c r="S1063" s="59"/>
      <c r="T1063" s="59"/>
      <c r="U1063" s="59"/>
      <c r="V1063" s="59"/>
      <c r="W1063" s="59"/>
      <c r="X1063" s="59"/>
      <c r="Y1063" s="59"/>
      <c r="Z1063" s="59"/>
    </row>
    <row r="1064" spans="1:26" ht="12.75" customHeight="1" x14ac:dyDescent="0.2">
      <c r="A1064" s="55">
        <v>152</v>
      </c>
      <c r="B1064" s="54">
        <v>81</v>
      </c>
      <c r="C1064" s="54">
        <f>BILANCA!D86</f>
        <v>17367.84</v>
      </c>
      <c r="D1064" s="54">
        <f>BILANCA!E86</f>
        <v>21750.14</v>
      </c>
      <c r="E1064" s="54">
        <v>0</v>
      </c>
      <c r="F1064" s="54">
        <v>0</v>
      </c>
      <c r="G1064" s="56">
        <f t="shared" si="34"/>
        <v>4930.31772</v>
      </c>
      <c r="H1064" s="56">
        <f t="shared" si="33"/>
        <v>0.2999999999992724</v>
      </c>
      <c r="I1064" s="57"/>
      <c r="J1064" s="58"/>
      <c r="K1064" s="59"/>
      <c r="L1064" s="59"/>
      <c r="M1064" s="59"/>
      <c r="N1064" s="59"/>
      <c r="O1064" s="59"/>
      <c r="P1064" s="59"/>
      <c r="Q1064" s="59"/>
      <c r="R1064" s="59"/>
      <c r="S1064" s="59"/>
      <c r="T1064" s="59"/>
      <c r="U1064" s="59"/>
      <c r="V1064" s="59"/>
      <c r="W1064" s="59"/>
      <c r="X1064" s="59"/>
      <c r="Y1064" s="59"/>
      <c r="Z1064" s="59"/>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8"/>
      <c r="K1065" s="59"/>
      <c r="L1065" s="59"/>
      <c r="M1065" s="59"/>
      <c r="N1065" s="59"/>
      <c r="O1065" s="59"/>
      <c r="P1065" s="59"/>
      <c r="Q1065" s="59"/>
      <c r="R1065" s="59"/>
      <c r="S1065" s="59"/>
      <c r="T1065" s="59"/>
      <c r="U1065" s="59"/>
      <c r="V1065" s="59"/>
      <c r="W1065" s="59"/>
      <c r="X1065" s="59"/>
      <c r="Y1065" s="59"/>
      <c r="Z1065" s="59"/>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8"/>
      <c r="K1066" s="59"/>
      <c r="L1066" s="59"/>
      <c r="M1066" s="59"/>
      <c r="N1066" s="59"/>
      <c r="O1066" s="59"/>
      <c r="P1066" s="59"/>
      <c r="Q1066" s="59"/>
      <c r="R1066" s="59"/>
      <c r="S1066" s="59"/>
      <c r="T1066" s="59"/>
      <c r="U1066" s="59"/>
      <c r="V1066" s="59"/>
      <c r="W1066" s="59"/>
      <c r="X1066" s="59"/>
      <c r="Y1066" s="59"/>
      <c r="Z1066" s="59"/>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8"/>
      <c r="K1067" s="59"/>
      <c r="L1067" s="59"/>
      <c r="M1067" s="59"/>
      <c r="N1067" s="59"/>
      <c r="O1067" s="59"/>
      <c r="P1067" s="59"/>
      <c r="Q1067" s="59"/>
      <c r="R1067" s="59"/>
      <c r="S1067" s="59"/>
      <c r="T1067" s="59"/>
      <c r="U1067" s="59"/>
      <c r="V1067" s="59"/>
      <c r="W1067" s="59"/>
      <c r="X1067" s="59"/>
      <c r="Y1067" s="59"/>
      <c r="Z1067" s="59"/>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8"/>
      <c r="K1068" s="59"/>
      <c r="L1068" s="59"/>
      <c r="M1068" s="59"/>
      <c r="N1068" s="59"/>
      <c r="O1068" s="59"/>
      <c r="P1068" s="59"/>
      <c r="Q1068" s="59"/>
      <c r="R1068" s="59"/>
      <c r="S1068" s="59"/>
      <c r="T1068" s="59"/>
      <c r="U1068" s="59"/>
      <c r="V1068" s="59"/>
      <c r="W1068" s="59"/>
      <c r="X1068" s="59"/>
      <c r="Y1068" s="59"/>
      <c r="Z1068" s="59"/>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8"/>
      <c r="K1069" s="59"/>
      <c r="L1069" s="59"/>
      <c r="M1069" s="59"/>
      <c r="N1069" s="59"/>
      <c r="O1069" s="59"/>
      <c r="P1069" s="59"/>
      <c r="Q1069" s="59"/>
      <c r="R1069" s="59"/>
      <c r="S1069" s="59"/>
      <c r="T1069" s="59"/>
      <c r="U1069" s="59"/>
      <c r="V1069" s="59"/>
      <c r="W1069" s="59"/>
      <c r="X1069" s="59"/>
      <c r="Y1069" s="59"/>
      <c r="Z1069" s="59"/>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8"/>
      <c r="K1070" s="59"/>
      <c r="L1070" s="59"/>
      <c r="M1070" s="59"/>
      <c r="N1070" s="59"/>
      <c r="O1070" s="59"/>
      <c r="P1070" s="59"/>
      <c r="Q1070" s="59"/>
      <c r="R1070" s="59"/>
      <c r="S1070" s="59"/>
      <c r="T1070" s="59"/>
      <c r="U1070" s="59"/>
      <c r="V1070" s="59"/>
      <c r="W1070" s="59"/>
      <c r="X1070" s="59"/>
      <c r="Y1070" s="59"/>
      <c r="Z1070" s="59"/>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8"/>
      <c r="K1071" s="59"/>
      <c r="L1071" s="59"/>
      <c r="M1071" s="59"/>
      <c r="N1071" s="59"/>
      <c r="O1071" s="59"/>
      <c r="P1071" s="59"/>
      <c r="Q1071" s="59"/>
      <c r="R1071" s="59"/>
      <c r="S1071" s="59"/>
      <c r="T1071" s="59"/>
      <c r="U1071" s="59"/>
      <c r="V1071" s="59"/>
      <c r="W1071" s="59"/>
      <c r="X1071" s="59"/>
      <c r="Y1071" s="59"/>
      <c r="Z1071" s="59"/>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8"/>
      <c r="K1072" s="59"/>
      <c r="L1072" s="59"/>
      <c r="M1072" s="59"/>
      <c r="N1072" s="59"/>
      <c r="O1072" s="59"/>
      <c r="P1072" s="59"/>
      <c r="Q1072" s="59"/>
      <c r="R1072" s="59"/>
      <c r="S1072" s="59"/>
      <c r="T1072" s="59"/>
      <c r="U1072" s="59"/>
      <c r="V1072" s="59"/>
      <c r="W1072" s="59"/>
      <c r="X1072" s="59"/>
      <c r="Y1072" s="59"/>
      <c r="Z1072" s="59"/>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8"/>
      <c r="K1073" s="59"/>
      <c r="L1073" s="59"/>
      <c r="M1073" s="59"/>
      <c r="N1073" s="59"/>
      <c r="O1073" s="59"/>
      <c r="P1073" s="59"/>
      <c r="Q1073" s="59"/>
      <c r="R1073" s="59"/>
      <c r="S1073" s="59"/>
      <c r="T1073" s="59"/>
      <c r="U1073" s="59"/>
      <c r="V1073" s="59"/>
      <c r="W1073" s="59"/>
      <c r="X1073" s="59"/>
      <c r="Y1073" s="59"/>
      <c r="Z1073" s="59"/>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8"/>
      <c r="K1074" s="59"/>
      <c r="L1074" s="59"/>
      <c r="M1074" s="59"/>
      <c r="N1074" s="59"/>
      <c r="O1074" s="59"/>
      <c r="P1074" s="59"/>
      <c r="Q1074" s="59"/>
      <c r="R1074" s="59"/>
      <c r="S1074" s="59"/>
      <c r="T1074" s="59"/>
      <c r="U1074" s="59"/>
      <c r="V1074" s="59"/>
      <c r="W1074" s="59"/>
      <c r="X1074" s="59"/>
      <c r="Y1074" s="59"/>
      <c r="Z1074" s="59"/>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8"/>
      <c r="K1075" s="59"/>
      <c r="L1075" s="59"/>
      <c r="M1075" s="59"/>
      <c r="N1075" s="59"/>
      <c r="O1075" s="59"/>
      <c r="P1075" s="59"/>
      <c r="Q1075" s="59"/>
      <c r="R1075" s="59"/>
      <c r="S1075" s="59"/>
      <c r="T1075" s="59"/>
      <c r="U1075" s="59"/>
      <c r="V1075" s="59"/>
      <c r="W1075" s="59"/>
      <c r="X1075" s="59"/>
      <c r="Y1075" s="59"/>
      <c r="Z1075" s="59"/>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8"/>
      <c r="K1076" s="59"/>
      <c r="L1076" s="59"/>
      <c r="M1076" s="59"/>
      <c r="N1076" s="59"/>
      <c r="O1076" s="59"/>
      <c r="P1076" s="59"/>
      <c r="Q1076" s="59"/>
      <c r="R1076" s="59"/>
      <c r="S1076" s="59"/>
      <c r="T1076" s="59"/>
      <c r="U1076" s="59"/>
      <c r="V1076" s="59"/>
      <c r="W1076" s="59"/>
      <c r="X1076" s="59"/>
      <c r="Y1076" s="59"/>
      <c r="Z1076" s="59"/>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8"/>
      <c r="K1077" s="59"/>
      <c r="L1077" s="59"/>
      <c r="M1077" s="59"/>
      <c r="N1077" s="59"/>
      <c r="O1077" s="59"/>
      <c r="P1077" s="59"/>
      <c r="Q1077" s="59"/>
      <c r="R1077" s="59"/>
      <c r="S1077" s="59"/>
      <c r="T1077" s="59"/>
      <c r="U1077" s="59"/>
      <c r="V1077" s="59"/>
      <c r="W1077" s="59"/>
      <c r="X1077" s="59"/>
      <c r="Y1077" s="59"/>
      <c r="Z1077" s="59"/>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8"/>
      <c r="K1078" s="59"/>
      <c r="L1078" s="59"/>
      <c r="M1078" s="59"/>
      <c r="N1078" s="59"/>
      <c r="O1078" s="59"/>
      <c r="P1078" s="59"/>
      <c r="Q1078" s="59"/>
      <c r="R1078" s="59"/>
      <c r="S1078" s="59"/>
      <c r="T1078" s="59"/>
      <c r="U1078" s="59"/>
      <c r="V1078" s="59"/>
      <c r="W1078" s="59"/>
      <c r="X1078" s="59"/>
      <c r="Y1078" s="59"/>
      <c r="Z1078" s="59"/>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8"/>
      <c r="K1079" s="59"/>
      <c r="L1079" s="59"/>
      <c r="M1079" s="59"/>
      <c r="N1079" s="59"/>
      <c r="O1079" s="59"/>
      <c r="P1079" s="59"/>
      <c r="Q1079" s="59"/>
      <c r="R1079" s="59"/>
      <c r="S1079" s="59"/>
      <c r="T1079" s="59"/>
      <c r="U1079" s="59"/>
      <c r="V1079" s="59"/>
      <c r="W1079" s="59"/>
      <c r="X1079" s="59"/>
      <c r="Y1079" s="59"/>
      <c r="Z1079" s="59"/>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8"/>
      <c r="K1080" s="59"/>
      <c r="L1080" s="59"/>
      <c r="M1080" s="59"/>
      <c r="N1080" s="59"/>
      <c r="O1080" s="59"/>
      <c r="P1080" s="59"/>
      <c r="Q1080" s="59"/>
      <c r="R1080" s="59"/>
      <c r="S1080" s="59"/>
      <c r="T1080" s="59"/>
      <c r="U1080" s="59"/>
      <c r="V1080" s="59"/>
      <c r="W1080" s="59"/>
      <c r="X1080" s="59"/>
      <c r="Y1080" s="59"/>
      <c r="Z1080" s="59"/>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8"/>
      <c r="K1081" s="59"/>
      <c r="L1081" s="59"/>
      <c r="M1081" s="59"/>
      <c r="N1081" s="59"/>
      <c r="O1081" s="59"/>
      <c r="P1081" s="59"/>
      <c r="Q1081" s="59"/>
      <c r="R1081" s="59"/>
      <c r="S1081" s="59"/>
      <c r="T1081" s="59"/>
      <c r="U1081" s="59"/>
      <c r="V1081" s="59"/>
      <c r="W1081" s="59"/>
      <c r="X1081" s="59"/>
      <c r="Y1081" s="59"/>
      <c r="Z1081" s="59"/>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8"/>
      <c r="K1082" s="59"/>
      <c r="L1082" s="59"/>
      <c r="M1082" s="59"/>
      <c r="N1082" s="59"/>
      <c r="O1082" s="59"/>
      <c r="P1082" s="59"/>
      <c r="Q1082" s="59"/>
      <c r="R1082" s="59"/>
      <c r="S1082" s="59"/>
      <c r="T1082" s="59"/>
      <c r="U1082" s="59"/>
      <c r="V1082" s="59"/>
      <c r="W1082" s="59"/>
      <c r="X1082" s="59"/>
      <c r="Y1082" s="59"/>
      <c r="Z1082" s="59"/>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8"/>
      <c r="K1083" s="59"/>
      <c r="L1083" s="59"/>
      <c r="M1083" s="59"/>
      <c r="N1083" s="59"/>
      <c r="O1083" s="59"/>
      <c r="P1083" s="59"/>
      <c r="Q1083" s="59"/>
      <c r="R1083" s="59"/>
      <c r="S1083" s="59"/>
      <c r="T1083" s="59"/>
      <c r="U1083" s="59"/>
      <c r="V1083" s="59"/>
      <c r="W1083" s="59"/>
      <c r="X1083" s="59"/>
      <c r="Y1083" s="59"/>
      <c r="Z1083" s="59"/>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8"/>
      <c r="K1084" s="59"/>
      <c r="L1084" s="59"/>
      <c r="M1084" s="59"/>
      <c r="N1084" s="59"/>
      <c r="O1084" s="59"/>
      <c r="P1084" s="59"/>
      <c r="Q1084" s="59"/>
      <c r="R1084" s="59"/>
      <c r="S1084" s="59"/>
      <c r="T1084" s="59"/>
      <c r="U1084" s="59"/>
      <c r="V1084" s="59"/>
      <c r="W1084" s="59"/>
      <c r="X1084" s="59"/>
      <c r="Y1084" s="59"/>
      <c r="Z1084" s="59"/>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8"/>
      <c r="K1085" s="59"/>
      <c r="L1085" s="59"/>
      <c r="M1085" s="59"/>
      <c r="N1085" s="59"/>
      <c r="O1085" s="59"/>
      <c r="P1085" s="59"/>
      <c r="Q1085" s="59"/>
      <c r="R1085" s="59"/>
      <c r="S1085" s="59"/>
      <c r="T1085" s="59"/>
      <c r="U1085" s="59"/>
      <c r="V1085" s="59"/>
      <c r="W1085" s="59"/>
      <c r="X1085" s="59"/>
      <c r="Y1085" s="59"/>
      <c r="Z1085" s="59"/>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8"/>
      <c r="K1086" s="59"/>
      <c r="L1086" s="59"/>
      <c r="M1086" s="59"/>
      <c r="N1086" s="59"/>
      <c r="O1086" s="59"/>
      <c r="P1086" s="59"/>
      <c r="Q1086" s="59"/>
      <c r="R1086" s="59"/>
      <c r="S1086" s="59"/>
      <c r="T1086" s="59"/>
      <c r="U1086" s="59"/>
      <c r="V1086" s="59"/>
      <c r="W1086" s="59"/>
      <c r="X1086" s="59"/>
      <c r="Y1086" s="59"/>
      <c r="Z1086" s="59"/>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8"/>
      <c r="K1087" s="59"/>
      <c r="L1087" s="59"/>
      <c r="M1087" s="59"/>
      <c r="N1087" s="59"/>
      <c r="O1087" s="59"/>
      <c r="P1087" s="59"/>
      <c r="Q1087" s="59"/>
      <c r="R1087" s="59"/>
      <c r="S1087" s="59"/>
      <c r="T1087" s="59"/>
      <c r="U1087" s="59"/>
      <c r="V1087" s="59"/>
      <c r="W1087" s="59"/>
      <c r="X1087" s="59"/>
      <c r="Y1087" s="59"/>
      <c r="Z1087" s="59"/>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8"/>
      <c r="K1088" s="59"/>
      <c r="L1088" s="59"/>
      <c r="M1088" s="59"/>
      <c r="N1088" s="59"/>
      <c r="O1088" s="59"/>
      <c r="P1088" s="59"/>
      <c r="Q1088" s="59"/>
      <c r="R1088" s="59"/>
      <c r="S1088" s="59"/>
      <c r="T1088" s="59"/>
      <c r="U1088" s="59"/>
      <c r="V1088" s="59"/>
      <c r="W1088" s="59"/>
      <c r="X1088" s="59"/>
      <c r="Y1088" s="59"/>
      <c r="Z1088" s="59"/>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8"/>
      <c r="K1089" s="59"/>
      <c r="L1089" s="59"/>
      <c r="M1089" s="59"/>
      <c r="N1089" s="59"/>
      <c r="O1089" s="59"/>
      <c r="P1089" s="59"/>
      <c r="Q1089" s="59"/>
      <c r="R1089" s="59"/>
      <c r="S1089" s="59"/>
      <c r="T1089" s="59"/>
      <c r="U1089" s="59"/>
      <c r="V1089" s="59"/>
      <c r="W1089" s="59"/>
      <c r="X1089" s="59"/>
      <c r="Y1089" s="59"/>
      <c r="Z1089" s="59"/>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8"/>
      <c r="K1090" s="59"/>
      <c r="L1090" s="59"/>
      <c r="M1090" s="59"/>
      <c r="N1090" s="59"/>
      <c r="O1090" s="59"/>
      <c r="P1090" s="59"/>
      <c r="Q1090" s="59"/>
      <c r="R1090" s="59"/>
      <c r="S1090" s="59"/>
      <c r="T1090" s="59"/>
      <c r="U1090" s="59"/>
      <c r="V1090" s="59"/>
      <c r="W1090" s="59"/>
      <c r="X1090" s="59"/>
      <c r="Y1090" s="59"/>
      <c r="Z1090" s="59"/>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8"/>
      <c r="K1091" s="59"/>
      <c r="L1091" s="59"/>
      <c r="M1091" s="59"/>
      <c r="N1091" s="59"/>
      <c r="O1091" s="59"/>
      <c r="P1091" s="59"/>
      <c r="Q1091" s="59"/>
      <c r="R1091" s="59"/>
      <c r="S1091" s="59"/>
      <c r="T1091" s="59"/>
      <c r="U1091" s="59"/>
      <c r="V1091" s="59"/>
      <c r="W1091" s="59"/>
      <c r="X1091" s="59"/>
      <c r="Y1091" s="59"/>
      <c r="Z1091" s="59"/>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8"/>
      <c r="K1092" s="59"/>
      <c r="L1092" s="59"/>
      <c r="M1092" s="59"/>
      <c r="N1092" s="59"/>
      <c r="O1092" s="59"/>
      <c r="P1092" s="59"/>
      <c r="Q1092" s="59"/>
      <c r="R1092" s="59"/>
      <c r="S1092" s="59"/>
      <c r="T1092" s="59"/>
      <c r="U1092" s="59"/>
      <c r="V1092" s="59"/>
      <c r="W1092" s="59"/>
      <c r="X1092" s="59"/>
      <c r="Y1092" s="59"/>
      <c r="Z1092" s="59"/>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8"/>
      <c r="K1093" s="59"/>
      <c r="L1093" s="59"/>
      <c r="M1093" s="59"/>
      <c r="N1093" s="59"/>
      <c r="O1093" s="59"/>
      <c r="P1093" s="59"/>
      <c r="Q1093" s="59"/>
      <c r="R1093" s="59"/>
      <c r="S1093" s="59"/>
      <c r="T1093" s="59"/>
      <c r="U1093" s="59"/>
      <c r="V1093" s="59"/>
      <c r="W1093" s="59"/>
      <c r="X1093" s="59"/>
      <c r="Y1093" s="59"/>
      <c r="Z1093" s="59"/>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8"/>
      <c r="K1094" s="59"/>
      <c r="L1094" s="59"/>
      <c r="M1094" s="59"/>
      <c r="N1094" s="59"/>
      <c r="O1094" s="59"/>
      <c r="P1094" s="59"/>
      <c r="Q1094" s="59"/>
      <c r="R1094" s="59"/>
      <c r="S1094" s="59"/>
      <c r="T1094" s="59"/>
      <c r="U1094" s="59"/>
      <c r="V1094" s="59"/>
      <c r="W1094" s="59"/>
      <c r="X1094" s="59"/>
      <c r="Y1094" s="59"/>
      <c r="Z1094" s="59"/>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8"/>
      <c r="K1095" s="59"/>
      <c r="L1095" s="59"/>
      <c r="M1095" s="59"/>
      <c r="N1095" s="59"/>
      <c r="O1095" s="59"/>
      <c r="P1095" s="59"/>
      <c r="Q1095" s="59"/>
      <c r="R1095" s="59"/>
      <c r="S1095" s="59"/>
      <c r="T1095" s="59"/>
      <c r="U1095" s="59"/>
      <c r="V1095" s="59"/>
      <c r="W1095" s="59"/>
      <c r="X1095" s="59"/>
      <c r="Y1095" s="59"/>
      <c r="Z1095" s="59"/>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8"/>
      <c r="K1096" s="59"/>
      <c r="L1096" s="59"/>
      <c r="M1096" s="59"/>
      <c r="N1096" s="59"/>
      <c r="O1096" s="59"/>
      <c r="P1096" s="59"/>
      <c r="Q1096" s="59"/>
      <c r="R1096" s="59"/>
      <c r="S1096" s="59"/>
      <c r="T1096" s="59"/>
      <c r="U1096" s="59"/>
      <c r="V1096" s="59"/>
      <c r="W1096" s="59"/>
      <c r="X1096" s="59"/>
      <c r="Y1096" s="59"/>
      <c r="Z1096" s="59"/>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8"/>
      <c r="K1097" s="59"/>
      <c r="L1097" s="59"/>
      <c r="M1097" s="59"/>
      <c r="N1097" s="59"/>
      <c r="O1097" s="59"/>
      <c r="P1097" s="59"/>
      <c r="Q1097" s="59"/>
      <c r="R1097" s="59"/>
      <c r="S1097" s="59"/>
      <c r="T1097" s="59"/>
      <c r="U1097" s="59"/>
      <c r="V1097" s="59"/>
      <c r="W1097" s="59"/>
      <c r="X1097" s="59"/>
      <c r="Y1097" s="59"/>
      <c r="Z1097" s="59"/>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8"/>
      <c r="K1098" s="59"/>
      <c r="L1098" s="59"/>
      <c r="M1098" s="59"/>
      <c r="N1098" s="59"/>
      <c r="O1098" s="59"/>
      <c r="P1098" s="59"/>
      <c r="Q1098" s="59"/>
      <c r="R1098" s="59"/>
      <c r="S1098" s="59"/>
      <c r="T1098" s="59"/>
      <c r="U1098" s="59"/>
      <c r="V1098" s="59"/>
      <c r="W1098" s="59"/>
      <c r="X1098" s="59"/>
      <c r="Y1098" s="59"/>
      <c r="Z1098" s="59"/>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8"/>
      <c r="K1099" s="59"/>
      <c r="L1099" s="59"/>
      <c r="M1099" s="59"/>
      <c r="N1099" s="59"/>
      <c r="O1099" s="59"/>
      <c r="P1099" s="59"/>
      <c r="Q1099" s="59"/>
      <c r="R1099" s="59"/>
      <c r="S1099" s="59"/>
      <c r="T1099" s="59"/>
      <c r="U1099" s="59"/>
      <c r="V1099" s="59"/>
      <c r="W1099" s="59"/>
      <c r="X1099" s="59"/>
      <c r="Y1099" s="59"/>
      <c r="Z1099" s="59"/>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8"/>
      <c r="K1100" s="59"/>
      <c r="L1100" s="59"/>
      <c r="M1100" s="59"/>
      <c r="N1100" s="59"/>
      <c r="O1100" s="59"/>
      <c r="P1100" s="59"/>
      <c r="Q1100" s="59"/>
      <c r="R1100" s="59"/>
      <c r="S1100" s="59"/>
      <c r="T1100" s="59"/>
      <c r="U1100" s="59"/>
      <c r="V1100" s="59"/>
      <c r="W1100" s="59"/>
      <c r="X1100" s="59"/>
      <c r="Y1100" s="59"/>
      <c r="Z1100" s="59"/>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8"/>
      <c r="K1101" s="59"/>
      <c r="L1101" s="59"/>
      <c r="M1101" s="59"/>
      <c r="N1101" s="59"/>
      <c r="O1101" s="59"/>
      <c r="P1101" s="59"/>
      <c r="Q1101" s="59"/>
      <c r="R1101" s="59"/>
      <c r="S1101" s="59"/>
      <c r="T1101" s="59"/>
      <c r="U1101" s="59"/>
      <c r="V1101" s="59"/>
      <c r="W1101" s="59"/>
      <c r="X1101" s="59"/>
      <c r="Y1101" s="59"/>
      <c r="Z1101" s="59"/>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8"/>
      <c r="K1102" s="59"/>
      <c r="L1102" s="59"/>
      <c r="M1102" s="59"/>
      <c r="N1102" s="59"/>
      <c r="O1102" s="59"/>
      <c r="P1102" s="59"/>
      <c r="Q1102" s="59"/>
      <c r="R1102" s="59"/>
      <c r="S1102" s="59"/>
      <c r="T1102" s="59"/>
      <c r="U1102" s="59"/>
      <c r="V1102" s="59"/>
      <c r="W1102" s="59"/>
      <c r="X1102" s="59"/>
      <c r="Y1102" s="59"/>
      <c r="Z1102" s="59"/>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8"/>
      <c r="K1103" s="59"/>
      <c r="L1103" s="59"/>
      <c r="M1103" s="59"/>
      <c r="N1103" s="59"/>
      <c r="O1103" s="59"/>
      <c r="P1103" s="59"/>
      <c r="Q1103" s="59"/>
      <c r="R1103" s="59"/>
      <c r="S1103" s="59"/>
      <c r="T1103" s="59"/>
      <c r="U1103" s="59"/>
      <c r="V1103" s="59"/>
      <c r="W1103" s="59"/>
      <c r="X1103" s="59"/>
      <c r="Y1103" s="59"/>
      <c r="Z1103" s="59"/>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8"/>
      <c r="K1104" s="59"/>
      <c r="L1104" s="59"/>
      <c r="M1104" s="59"/>
      <c r="N1104" s="59"/>
      <c r="O1104" s="59"/>
      <c r="P1104" s="59"/>
      <c r="Q1104" s="59"/>
      <c r="R1104" s="59"/>
      <c r="S1104" s="59"/>
      <c r="T1104" s="59"/>
      <c r="U1104" s="59"/>
      <c r="V1104" s="59"/>
      <c r="W1104" s="59"/>
      <c r="X1104" s="59"/>
      <c r="Y1104" s="59"/>
      <c r="Z1104" s="59"/>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8"/>
      <c r="K1105" s="59"/>
      <c r="L1105" s="59"/>
      <c r="M1105" s="59"/>
      <c r="N1105" s="59"/>
      <c r="O1105" s="59"/>
      <c r="P1105" s="59"/>
      <c r="Q1105" s="59"/>
      <c r="R1105" s="59"/>
      <c r="S1105" s="59"/>
      <c r="T1105" s="59"/>
      <c r="U1105" s="59"/>
      <c r="V1105" s="59"/>
      <c r="W1105" s="59"/>
      <c r="X1105" s="59"/>
      <c r="Y1105" s="59"/>
      <c r="Z1105" s="59"/>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8"/>
      <c r="K1106" s="59"/>
      <c r="L1106" s="59"/>
      <c r="M1106" s="59"/>
      <c r="N1106" s="59"/>
      <c r="O1106" s="59"/>
      <c r="P1106" s="59"/>
      <c r="Q1106" s="59"/>
      <c r="R1106" s="59"/>
      <c r="S1106" s="59"/>
      <c r="T1106" s="59"/>
      <c r="U1106" s="59"/>
      <c r="V1106" s="59"/>
      <c r="W1106" s="59"/>
      <c r="X1106" s="59"/>
      <c r="Y1106" s="59"/>
      <c r="Z1106" s="59"/>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8"/>
      <c r="K1107" s="59"/>
      <c r="L1107" s="59"/>
      <c r="M1107" s="59"/>
      <c r="N1107" s="59"/>
      <c r="O1107" s="59"/>
      <c r="P1107" s="59"/>
      <c r="Q1107" s="59"/>
      <c r="R1107" s="59"/>
      <c r="S1107" s="59"/>
      <c r="T1107" s="59"/>
      <c r="U1107" s="59"/>
      <c r="V1107" s="59"/>
      <c r="W1107" s="59"/>
      <c r="X1107" s="59"/>
      <c r="Y1107" s="59"/>
      <c r="Z1107" s="59"/>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8"/>
      <c r="K1108" s="59"/>
      <c r="L1108" s="59"/>
      <c r="M1108" s="59"/>
      <c r="N1108" s="59"/>
      <c r="O1108" s="59"/>
      <c r="P1108" s="59"/>
      <c r="Q1108" s="59"/>
      <c r="R1108" s="59"/>
      <c r="S1108" s="59"/>
      <c r="T1108" s="59"/>
      <c r="U1108" s="59"/>
      <c r="V1108" s="59"/>
      <c r="W1108" s="59"/>
      <c r="X1108" s="59"/>
      <c r="Y1108" s="59"/>
      <c r="Z1108" s="59"/>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8"/>
      <c r="K1109" s="59"/>
      <c r="L1109" s="59"/>
      <c r="M1109" s="59"/>
      <c r="N1109" s="59"/>
      <c r="O1109" s="59"/>
      <c r="P1109" s="59"/>
      <c r="Q1109" s="59"/>
      <c r="R1109" s="59"/>
      <c r="S1109" s="59"/>
      <c r="T1109" s="59"/>
      <c r="U1109" s="59"/>
      <c r="V1109" s="59"/>
      <c r="W1109" s="59"/>
      <c r="X1109" s="59"/>
      <c r="Y1109" s="59"/>
      <c r="Z1109" s="59"/>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8"/>
      <c r="K1110" s="59"/>
      <c r="L1110" s="59"/>
      <c r="M1110" s="59"/>
      <c r="N1110" s="59"/>
      <c r="O1110" s="59"/>
      <c r="P1110" s="59"/>
      <c r="Q1110" s="59"/>
      <c r="R1110" s="59"/>
      <c r="S1110" s="59"/>
      <c r="T1110" s="59"/>
      <c r="U1110" s="59"/>
      <c r="V1110" s="59"/>
      <c r="W1110" s="59"/>
      <c r="X1110" s="59"/>
      <c r="Y1110" s="59"/>
      <c r="Z1110" s="59"/>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8"/>
      <c r="K1111" s="59"/>
      <c r="L1111" s="59"/>
      <c r="M1111" s="59"/>
      <c r="N1111" s="59"/>
      <c r="O1111" s="59"/>
      <c r="P1111" s="59"/>
      <c r="Q1111" s="59"/>
      <c r="R1111" s="59"/>
      <c r="S1111" s="59"/>
      <c r="T1111" s="59"/>
      <c r="U1111" s="59"/>
      <c r="V1111" s="59"/>
      <c r="W1111" s="59"/>
      <c r="X1111" s="59"/>
      <c r="Y1111" s="59"/>
      <c r="Z1111" s="59"/>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8"/>
      <c r="K1112" s="59"/>
      <c r="L1112" s="59"/>
      <c r="M1112" s="59"/>
      <c r="N1112" s="59"/>
      <c r="O1112" s="59"/>
      <c r="P1112" s="59"/>
      <c r="Q1112" s="59"/>
      <c r="R1112" s="59"/>
      <c r="S1112" s="59"/>
      <c r="T1112" s="59"/>
      <c r="U1112" s="59"/>
      <c r="V1112" s="59"/>
      <c r="W1112" s="59"/>
      <c r="X1112" s="59"/>
      <c r="Y1112" s="59"/>
      <c r="Z1112" s="59"/>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8"/>
      <c r="K1113" s="59"/>
      <c r="L1113" s="59"/>
      <c r="M1113" s="59"/>
      <c r="N1113" s="59"/>
      <c r="O1113" s="59"/>
      <c r="P1113" s="59"/>
      <c r="Q1113" s="59"/>
      <c r="R1113" s="59"/>
      <c r="S1113" s="59"/>
      <c r="T1113" s="59"/>
      <c r="U1113" s="59"/>
      <c r="V1113" s="59"/>
      <c r="W1113" s="59"/>
      <c r="X1113" s="59"/>
      <c r="Y1113" s="59"/>
      <c r="Z1113" s="59"/>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8"/>
      <c r="K1114" s="59"/>
      <c r="L1114" s="59"/>
      <c r="M1114" s="59"/>
      <c r="N1114" s="59"/>
      <c r="O1114" s="59"/>
      <c r="P1114" s="59"/>
      <c r="Q1114" s="59"/>
      <c r="R1114" s="59"/>
      <c r="S1114" s="59"/>
      <c r="T1114" s="59"/>
      <c r="U1114" s="59"/>
      <c r="V1114" s="59"/>
      <c r="W1114" s="59"/>
      <c r="X1114" s="59"/>
      <c r="Y1114" s="59"/>
      <c r="Z1114" s="59"/>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8"/>
      <c r="K1115" s="59"/>
      <c r="L1115" s="59"/>
      <c r="M1115" s="59"/>
      <c r="N1115" s="59"/>
      <c r="O1115" s="59"/>
      <c r="P1115" s="59"/>
      <c r="Q1115" s="59"/>
      <c r="R1115" s="59"/>
      <c r="S1115" s="59"/>
      <c r="T1115" s="59"/>
      <c r="U1115" s="59"/>
      <c r="V1115" s="59"/>
      <c r="W1115" s="59"/>
      <c r="X1115" s="59"/>
      <c r="Y1115" s="59"/>
      <c r="Z1115" s="59"/>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8"/>
      <c r="K1116" s="59"/>
      <c r="L1116" s="59"/>
      <c r="M1116" s="59"/>
      <c r="N1116" s="59"/>
      <c r="O1116" s="59"/>
      <c r="P1116" s="59"/>
      <c r="Q1116" s="59"/>
      <c r="R1116" s="59"/>
      <c r="S1116" s="59"/>
      <c r="T1116" s="59"/>
      <c r="U1116" s="59"/>
      <c r="V1116" s="59"/>
      <c r="W1116" s="59"/>
      <c r="X1116" s="59"/>
      <c r="Y1116" s="59"/>
      <c r="Z1116" s="59"/>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8"/>
      <c r="K1117" s="59"/>
      <c r="L1117" s="59"/>
      <c r="M1117" s="59"/>
      <c r="N1117" s="59"/>
      <c r="O1117" s="59"/>
      <c r="P1117" s="59"/>
      <c r="Q1117" s="59"/>
      <c r="R1117" s="59"/>
      <c r="S1117" s="59"/>
      <c r="T1117" s="59"/>
      <c r="U1117" s="59"/>
      <c r="V1117" s="59"/>
      <c r="W1117" s="59"/>
      <c r="X1117" s="59"/>
      <c r="Y1117" s="59"/>
      <c r="Z1117" s="59"/>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8"/>
      <c r="K1118" s="59"/>
      <c r="L1118" s="59"/>
      <c r="M1118" s="59"/>
      <c r="N1118" s="59"/>
      <c r="O1118" s="59"/>
      <c r="P1118" s="59"/>
      <c r="Q1118" s="59"/>
      <c r="R1118" s="59"/>
      <c r="S1118" s="59"/>
      <c r="T1118" s="59"/>
      <c r="U1118" s="59"/>
      <c r="V1118" s="59"/>
      <c r="W1118" s="59"/>
      <c r="X1118" s="59"/>
      <c r="Y1118" s="59"/>
      <c r="Z1118" s="59"/>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8"/>
      <c r="K1119" s="59"/>
      <c r="L1119" s="59"/>
      <c r="M1119" s="59"/>
      <c r="N1119" s="59"/>
      <c r="O1119" s="59"/>
      <c r="P1119" s="59"/>
      <c r="Q1119" s="59"/>
      <c r="R1119" s="59"/>
      <c r="S1119" s="59"/>
      <c r="T1119" s="59"/>
      <c r="U1119" s="59"/>
      <c r="V1119" s="59"/>
      <c r="W1119" s="59"/>
      <c r="X1119" s="59"/>
      <c r="Y1119" s="59"/>
      <c r="Z1119" s="59"/>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8"/>
      <c r="K1120" s="59"/>
      <c r="L1120" s="59"/>
      <c r="M1120" s="59"/>
      <c r="N1120" s="59"/>
      <c r="O1120" s="59"/>
      <c r="P1120" s="59"/>
      <c r="Q1120" s="59"/>
      <c r="R1120" s="59"/>
      <c r="S1120" s="59"/>
      <c r="T1120" s="59"/>
      <c r="U1120" s="59"/>
      <c r="V1120" s="59"/>
      <c r="W1120" s="59"/>
      <c r="X1120" s="59"/>
      <c r="Y1120" s="59"/>
      <c r="Z1120" s="59"/>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8"/>
      <c r="K1121" s="59"/>
      <c r="L1121" s="59"/>
      <c r="M1121" s="59"/>
      <c r="N1121" s="59"/>
      <c r="O1121" s="59"/>
      <c r="P1121" s="59"/>
      <c r="Q1121" s="59"/>
      <c r="R1121" s="59"/>
      <c r="S1121" s="59"/>
      <c r="T1121" s="59"/>
      <c r="U1121" s="59"/>
      <c r="V1121" s="59"/>
      <c r="W1121" s="59"/>
      <c r="X1121" s="59"/>
      <c r="Y1121" s="59"/>
      <c r="Z1121" s="59"/>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8"/>
      <c r="K1122" s="59"/>
      <c r="L1122" s="59"/>
      <c r="M1122" s="59"/>
      <c r="N1122" s="59"/>
      <c r="O1122" s="59"/>
      <c r="P1122" s="59"/>
      <c r="Q1122" s="59"/>
      <c r="R1122" s="59"/>
      <c r="S1122" s="59"/>
      <c r="T1122" s="59"/>
      <c r="U1122" s="59"/>
      <c r="V1122" s="59"/>
      <c r="W1122" s="59"/>
      <c r="X1122" s="59"/>
      <c r="Y1122" s="59"/>
      <c r="Z1122" s="59"/>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8"/>
      <c r="K1123" s="59"/>
      <c r="L1123" s="59"/>
      <c r="M1123" s="59"/>
      <c r="N1123" s="59"/>
      <c r="O1123" s="59"/>
      <c r="P1123" s="59"/>
      <c r="Q1123" s="59"/>
      <c r="R1123" s="59"/>
      <c r="S1123" s="59"/>
      <c r="T1123" s="59"/>
      <c r="U1123" s="59"/>
      <c r="V1123" s="59"/>
      <c r="W1123" s="59"/>
      <c r="X1123" s="59"/>
      <c r="Y1123" s="59"/>
      <c r="Z1123" s="59"/>
    </row>
    <row r="1124" spans="1:26" ht="12.75" customHeight="1" x14ac:dyDescent="0.2">
      <c r="A1124" s="55">
        <v>152</v>
      </c>
      <c r="B1124" s="54">
        <v>141</v>
      </c>
      <c r="C1124" s="54">
        <f>BILANCA!D146</f>
        <v>1242.8499999999999</v>
      </c>
      <c r="D1124" s="54">
        <f>BILANCA!E146</f>
        <v>807.25</v>
      </c>
      <c r="E1124" s="54">
        <v>0</v>
      </c>
      <c r="F1124" s="54">
        <v>0</v>
      </c>
      <c r="G1124" s="56">
        <f t="shared" si="36"/>
        <v>402.88634999999994</v>
      </c>
      <c r="H1124" s="56">
        <f t="shared" si="35"/>
        <v>0.40000000000009095</v>
      </c>
      <c r="I1124" s="57"/>
      <c r="J1124" s="58"/>
      <c r="K1124" s="59"/>
      <c r="L1124" s="59"/>
      <c r="M1124" s="59"/>
      <c r="N1124" s="59"/>
      <c r="O1124" s="59"/>
      <c r="P1124" s="59"/>
      <c r="Q1124" s="59"/>
      <c r="R1124" s="59"/>
      <c r="S1124" s="59"/>
      <c r="T1124" s="59"/>
      <c r="U1124" s="59"/>
      <c r="V1124" s="59"/>
      <c r="W1124" s="59"/>
      <c r="X1124" s="59"/>
      <c r="Y1124" s="59"/>
      <c r="Z1124" s="59"/>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8"/>
      <c r="K1125" s="59"/>
      <c r="L1125" s="59"/>
      <c r="M1125" s="59"/>
      <c r="N1125" s="59"/>
      <c r="O1125" s="59"/>
      <c r="P1125" s="59"/>
      <c r="Q1125" s="59"/>
      <c r="R1125" s="59"/>
      <c r="S1125" s="59"/>
      <c r="T1125" s="59"/>
      <c r="U1125" s="59"/>
      <c r="V1125" s="59"/>
      <c r="W1125" s="59"/>
      <c r="X1125" s="59"/>
      <c r="Y1125" s="59"/>
      <c r="Z1125" s="59"/>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8"/>
      <c r="K1126" s="59"/>
      <c r="L1126" s="59"/>
      <c r="M1126" s="59"/>
      <c r="N1126" s="59"/>
      <c r="O1126" s="59"/>
      <c r="P1126" s="59"/>
      <c r="Q1126" s="59"/>
      <c r="R1126" s="59"/>
      <c r="S1126" s="59"/>
      <c r="T1126" s="59"/>
      <c r="U1126" s="59"/>
      <c r="V1126" s="59"/>
      <c r="W1126" s="59"/>
      <c r="X1126" s="59"/>
      <c r="Y1126" s="59"/>
      <c r="Z1126" s="59"/>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8"/>
      <c r="K1127" s="59"/>
      <c r="L1127" s="59"/>
      <c r="M1127" s="59"/>
      <c r="N1127" s="59"/>
      <c r="O1127" s="59"/>
      <c r="P1127" s="59"/>
      <c r="Q1127" s="59"/>
      <c r="R1127" s="59"/>
      <c r="S1127" s="59"/>
      <c r="T1127" s="59"/>
      <c r="U1127" s="59"/>
      <c r="V1127" s="59"/>
      <c r="W1127" s="59"/>
      <c r="X1127" s="59"/>
      <c r="Y1127" s="59"/>
      <c r="Z1127" s="59"/>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8"/>
      <c r="K1128" s="59"/>
      <c r="L1128" s="59"/>
      <c r="M1128" s="59"/>
      <c r="N1128" s="59"/>
      <c r="O1128" s="59"/>
      <c r="P1128" s="59"/>
      <c r="Q1128" s="59"/>
      <c r="R1128" s="59"/>
      <c r="S1128" s="59"/>
      <c r="T1128" s="59"/>
      <c r="U1128" s="59"/>
      <c r="V1128" s="59"/>
      <c r="W1128" s="59"/>
      <c r="X1128" s="59"/>
      <c r="Y1128" s="59"/>
      <c r="Z1128" s="59"/>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8"/>
      <c r="K1129" s="59"/>
      <c r="L1129" s="59"/>
      <c r="M1129" s="59"/>
      <c r="N1129" s="59"/>
      <c r="O1129" s="59"/>
      <c r="P1129" s="59"/>
      <c r="Q1129" s="59"/>
      <c r="R1129" s="59"/>
      <c r="S1129" s="59"/>
      <c r="T1129" s="59"/>
      <c r="U1129" s="59"/>
      <c r="V1129" s="59"/>
      <c r="W1129" s="59"/>
      <c r="X1129" s="59"/>
      <c r="Y1129" s="59"/>
      <c r="Z1129" s="59"/>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8"/>
      <c r="K1130" s="59"/>
      <c r="L1130" s="59"/>
      <c r="M1130" s="59"/>
      <c r="N1130" s="59"/>
      <c r="O1130" s="59"/>
      <c r="P1130" s="59"/>
      <c r="Q1130" s="59"/>
      <c r="R1130" s="59"/>
      <c r="S1130" s="59"/>
      <c r="T1130" s="59"/>
      <c r="U1130" s="59"/>
      <c r="V1130" s="59"/>
      <c r="W1130" s="59"/>
      <c r="X1130" s="59"/>
      <c r="Y1130" s="59"/>
      <c r="Z1130" s="59"/>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8"/>
      <c r="K1131" s="59"/>
      <c r="L1131" s="59"/>
      <c r="M1131" s="59"/>
      <c r="N1131" s="59"/>
      <c r="O1131" s="59"/>
      <c r="P1131" s="59"/>
      <c r="Q1131" s="59"/>
      <c r="R1131" s="59"/>
      <c r="S1131" s="59"/>
      <c r="T1131" s="59"/>
      <c r="U1131" s="59"/>
      <c r="V1131" s="59"/>
      <c r="W1131" s="59"/>
      <c r="X1131" s="59"/>
      <c r="Y1131" s="59"/>
      <c r="Z1131" s="59"/>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8"/>
      <c r="K1132" s="59"/>
      <c r="L1132" s="59"/>
      <c r="M1132" s="59"/>
      <c r="N1132" s="59"/>
      <c r="O1132" s="59"/>
      <c r="P1132" s="59"/>
      <c r="Q1132" s="59"/>
      <c r="R1132" s="59"/>
      <c r="S1132" s="59"/>
      <c r="T1132" s="59"/>
      <c r="U1132" s="59"/>
      <c r="V1132" s="59"/>
      <c r="W1132" s="59"/>
      <c r="X1132" s="59"/>
      <c r="Y1132" s="59"/>
      <c r="Z1132" s="59"/>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8"/>
      <c r="K1133" s="59"/>
      <c r="L1133" s="59"/>
      <c r="M1133" s="59"/>
      <c r="N1133" s="59"/>
      <c r="O1133" s="59"/>
      <c r="P1133" s="59"/>
      <c r="Q1133" s="59"/>
      <c r="R1133" s="59"/>
      <c r="S1133" s="59"/>
      <c r="T1133" s="59"/>
      <c r="U1133" s="59"/>
      <c r="V1133" s="59"/>
      <c r="W1133" s="59"/>
      <c r="X1133" s="59"/>
      <c r="Y1133" s="59"/>
      <c r="Z1133" s="59"/>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8"/>
      <c r="K1134" s="59"/>
      <c r="L1134" s="59"/>
      <c r="M1134" s="59"/>
      <c r="N1134" s="59"/>
      <c r="O1134" s="59"/>
      <c r="P1134" s="59"/>
      <c r="Q1134" s="59"/>
      <c r="R1134" s="59"/>
      <c r="S1134" s="59"/>
      <c r="T1134" s="59"/>
      <c r="U1134" s="59"/>
      <c r="V1134" s="59"/>
      <c r="W1134" s="59"/>
      <c r="X1134" s="59"/>
      <c r="Y1134" s="59"/>
      <c r="Z1134" s="59"/>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8"/>
      <c r="K1135" s="59"/>
      <c r="L1135" s="59"/>
      <c r="M1135" s="59"/>
      <c r="N1135" s="59"/>
      <c r="O1135" s="59"/>
      <c r="P1135" s="59"/>
      <c r="Q1135" s="59"/>
      <c r="R1135" s="59"/>
      <c r="S1135" s="59"/>
      <c r="T1135" s="59"/>
      <c r="U1135" s="59"/>
      <c r="V1135" s="59"/>
      <c r="W1135" s="59"/>
      <c r="X1135" s="59"/>
      <c r="Y1135" s="59"/>
      <c r="Z1135" s="59"/>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8"/>
      <c r="K1136" s="59"/>
      <c r="L1136" s="59"/>
      <c r="M1136" s="59"/>
      <c r="N1136" s="59"/>
      <c r="O1136" s="59"/>
      <c r="P1136" s="59"/>
      <c r="Q1136" s="59"/>
      <c r="R1136" s="59"/>
      <c r="S1136" s="59"/>
      <c r="T1136" s="59"/>
      <c r="U1136" s="59"/>
      <c r="V1136" s="59"/>
      <c r="W1136" s="59"/>
      <c r="X1136" s="59"/>
      <c r="Y1136" s="59"/>
      <c r="Z1136" s="59"/>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8"/>
      <c r="K1137" s="59"/>
      <c r="L1137" s="59"/>
      <c r="M1137" s="59"/>
      <c r="N1137" s="59"/>
      <c r="O1137" s="59"/>
      <c r="P1137" s="59"/>
      <c r="Q1137" s="59"/>
      <c r="R1137" s="59"/>
      <c r="S1137" s="59"/>
      <c r="T1137" s="59"/>
      <c r="U1137" s="59"/>
      <c r="V1137" s="59"/>
      <c r="W1137" s="59"/>
      <c r="X1137" s="59"/>
      <c r="Y1137" s="59"/>
      <c r="Z1137" s="59"/>
    </row>
    <row r="1138" spans="1:26" ht="12.75" customHeight="1" x14ac:dyDescent="0.2">
      <c r="A1138" s="55">
        <v>152</v>
      </c>
      <c r="B1138" s="54">
        <v>155</v>
      </c>
      <c r="C1138" s="54">
        <f>BILANCA!D160</f>
        <v>1242.8499999999999</v>
      </c>
      <c r="D1138" s="54">
        <f>BILANCA!E160</f>
        <v>807.25</v>
      </c>
      <c r="E1138" s="54">
        <v>0</v>
      </c>
      <c r="F1138" s="54">
        <v>0</v>
      </c>
      <c r="G1138" s="56">
        <f t="shared" si="36"/>
        <v>442.88924999999995</v>
      </c>
      <c r="H1138" s="56">
        <f t="shared" si="35"/>
        <v>0.40000000000009095</v>
      </c>
      <c r="I1138" s="57"/>
      <c r="J1138" s="58"/>
      <c r="K1138" s="59"/>
      <c r="L1138" s="59"/>
      <c r="M1138" s="59"/>
      <c r="N1138" s="59"/>
      <c r="O1138" s="59"/>
      <c r="P1138" s="59"/>
      <c r="Q1138" s="59"/>
      <c r="R1138" s="59"/>
      <c r="S1138" s="59"/>
      <c r="T1138" s="59"/>
      <c r="U1138" s="59"/>
      <c r="V1138" s="59"/>
      <c r="W1138" s="59"/>
      <c r="X1138" s="59"/>
      <c r="Y1138" s="59"/>
      <c r="Z1138" s="59"/>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8"/>
      <c r="K1139" s="59"/>
      <c r="L1139" s="59"/>
      <c r="M1139" s="59"/>
      <c r="N1139" s="59"/>
      <c r="O1139" s="59"/>
      <c r="P1139" s="59"/>
      <c r="Q1139" s="59"/>
      <c r="R1139" s="59"/>
      <c r="S1139" s="59"/>
      <c r="T1139" s="59"/>
      <c r="U1139" s="59"/>
      <c r="V1139" s="59"/>
      <c r="W1139" s="59"/>
      <c r="X1139" s="59"/>
      <c r="Y1139" s="59"/>
      <c r="Z1139" s="59"/>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8"/>
      <c r="K1140" s="59"/>
      <c r="L1140" s="59"/>
      <c r="M1140" s="59"/>
      <c r="N1140" s="59"/>
      <c r="O1140" s="59"/>
      <c r="P1140" s="59"/>
      <c r="Q1140" s="59"/>
      <c r="R1140" s="59"/>
      <c r="S1140" s="59"/>
      <c r="T1140" s="59"/>
      <c r="U1140" s="59"/>
      <c r="V1140" s="59"/>
      <c r="W1140" s="59"/>
      <c r="X1140" s="59"/>
      <c r="Y1140" s="59"/>
      <c r="Z1140" s="59"/>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8"/>
      <c r="K1141" s="59"/>
      <c r="L1141" s="59"/>
      <c r="M1141" s="59"/>
      <c r="N1141" s="59"/>
      <c r="O1141" s="59"/>
      <c r="P1141" s="59"/>
      <c r="Q1141" s="59"/>
      <c r="R1141" s="59"/>
      <c r="S1141" s="59"/>
      <c r="T1141" s="59"/>
      <c r="U1141" s="59"/>
      <c r="V1141" s="59"/>
      <c r="W1141" s="59"/>
      <c r="X1141" s="59"/>
      <c r="Y1141" s="59"/>
      <c r="Z1141" s="59"/>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8"/>
      <c r="K1142" s="59"/>
      <c r="L1142" s="59"/>
      <c r="M1142" s="59"/>
      <c r="N1142" s="59"/>
      <c r="O1142" s="59"/>
      <c r="P1142" s="59"/>
      <c r="Q1142" s="59"/>
      <c r="R1142" s="59"/>
      <c r="S1142" s="59"/>
      <c r="T1142" s="59"/>
      <c r="U1142" s="59"/>
      <c r="V1142" s="59"/>
      <c r="W1142" s="59"/>
      <c r="X1142" s="59"/>
      <c r="Y1142" s="59"/>
      <c r="Z1142" s="59"/>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8"/>
      <c r="K1143" s="59"/>
      <c r="L1143" s="59"/>
      <c r="M1143" s="59"/>
      <c r="N1143" s="59"/>
      <c r="O1143" s="59"/>
      <c r="P1143" s="59"/>
      <c r="Q1143" s="59"/>
      <c r="R1143" s="59"/>
      <c r="S1143" s="59"/>
      <c r="T1143" s="59"/>
      <c r="U1143" s="59"/>
      <c r="V1143" s="59"/>
      <c r="W1143" s="59"/>
      <c r="X1143" s="59"/>
      <c r="Y1143" s="59"/>
      <c r="Z1143" s="59"/>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8"/>
      <c r="K1144" s="59"/>
      <c r="L1144" s="59"/>
      <c r="M1144" s="59"/>
      <c r="N1144" s="59"/>
      <c r="O1144" s="59"/>
      <c r="P1144" s="59"/>
      <c r="Q1144" s="59"/>
      <c r="R1144" s="59"/>
      <c r="S1144" s="59"/>
      <c r="T1144" s="59"/>
      <c r="U1144" s="59"/>
      <c r="V1144" s="59"/>
      <c r="W1144" s="59"/>
      <c r="X1144" s="59"/>
      <c r="Y1144" s="59"/>
      <c r="Z1144" s="59"/>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8"/>
      <c r="K1145" s="59"/>
      <c r="L1145" s="59"/>
      <c r="M1145" s="59"/>
      <c r="N1145" s="59"/>
      <c r="O1145" s="59"/>
      <c r="P1145" s="59"/>
      <c r="Q1145" s="59"/>
      <c r="R1145" s="59"/>
      <c r="S1145" s="59"/>
      <c r="T1145" s="59"/>
      <c r="U1145" s="59"/>
      <c r="V1145" s="59"/>
      <c r="W1145" s="59"/>
      <c r="X1145" s="59"/>
      <c r="Y1145" s="59"/>
      <c r="Z1145" s="59"/>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8"/>
      <c r="K1146" s="59"/>
      <c r="L1146" s="59"/>
      <c r="M1146" s="59"/>
      <c r="N1146" s="59"/>
      <c r="O1146" s="59"/>
      <c r="P1146" s="59"/>
      <c r="Q1146" s="59"/>
      <c r="R1146" s="59"/>
      <c r="S1146" s="59"/>
      <c r="T1146" s="59"/>
      <c r="U1146" s="59"/>
      <c r="V1146" s="59"/>
      <c r="W1146" s="59"/>
      <c r="X1146" s="59"/>
      <c r="Y1146" s="59"/>
      <c r="Z1146" s="59"/>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8"/>
      <c r="K1147" s="59"/>
      <c r="L1147" s="59"/>
      <c r="M1147" s="59"/>
      <c r="N1147" s="59"/>
      <c r="O1147" s="59"/>
      <c r="P1147" s="59"/>
      <c r="Q1147" s="59"/>
      <c r="R1147" s="59"/>
      <c r="S1147" s="59"/>
      <c r="T1147" s="59"/>
      <c r="U1147" s="59"/>
      <c r="V1147" s="59"/>
      <c r="W1147" s="59"/>
      <c r="X1147" s="59"/>
      <c r="Y1147" s="59"/>
      <c r="Z1147" s="59"/>
    </row>
    <row r="1148" spans="1:26" ht="12.75" customHeight="1" x14ac:dyDescent="0.2">
      <c r="A1148" s="55">
        <v>152</v>
      </c>
      <c r="B1148" s="54">
        <v>165</v>
      </c>
      <c r="C1148" s="54">
        <f>BILANCA!D170</f>
        <v>129649.33</v>
      </c>
      <c r="D1148" s="54">
        <f>BILANCA!E170</f>
        <v>229837.11</v>
      </c>
      <c r="E1148" s="54">
        <v>0</v>
      </c>
      <c r="F1148" s="54">
        <v>0</v>
      </c>
      <c r="G1148" s="56">
        <f t="shared" si="36"/>
        <v>97238.385750000001</v>
      </c>
      <c r="H1148" s="56">
        <f t="shared" si="35"/>
        <v>0.43999999998777639</v>
      </c>
      <c r="I1148" s="57"/>
      <c r="J1148" s="58"/>
      <c r="K1148" s="59"/>
      <c r="L1148" s="59"/>
      <c r="M1148" s="59"/>
      <c r="N1148" s="59"/>
      <c r="O1148" s="59"/>
      <c r="P1148" s="59"/>
      <c r="Q1148" s="59"/>
      <c r="R1148" s="59"/>
      <c r="S1148" s="59"/>
      <c r="T1148" s="59"/>
      <c r="U1148" s="59"/>
      <c r="V1148" s="59"/>
      <c r="W1148" s="59"/>
      <c r="X1148" s="59"/>
      <c r="Y1148" s="59"/>
      <c r="Z1148" s="59"/>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8"/>
      <c r="K1149" s="59"/>
      <c r="L1149" s="59"/>
      <c r="M1149" s="59"/>
      <c r="N1149" s="59"/>
      <c r="O1149" s="59"/>
      <c r="P1149" s="59"/>
      <c r="Q1149" s="59"/>
      <c r="R1149" s="59"/>
      <c r="S1149" s="59"/>
      <c r="T1149" s="59"/>
      <c r="U1149" s="59"/>
      <c r="V1149" s="59"/>
      <c r="W1149" s="59"/>
      <c r="X1149" s="59"/>
      <c r="Y1149" s="59"/>
      <c r="Z1149" s="59"/>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8"/>
      <c r="K1150" s="59"/>
      <c r="L1150" s="59"/>
      <c r="M1150" s="59"/>
      <c r="N1150" s="59"/>
      <c r="O1150" s="59"/>
      <c r="P1150" s="59"/>
      <c r="Q1150" s="59"/>
      <c r="R1150" s="59"/>
      <c r="S1150" s="59"/>
      <c r="T1150" s="59"/>
      <c r="U1150" s="59"/>
      <c r="V1150" s="59"/>
      <c r="W1150" s="59"/>
      <c r="X1150" s="59"/>
      <c r="Y1150" s="59"/>
      <c r="Z1150" s="59"/>
    </row>
    <row r="1151" spans="1:26" ht="12.75" customHeight="1" x14ac:dyDescent="0.2">
      <c r="A1151" s="55">
        <v>152</v>
      </c>
      <c r="B1151" s="54">
        <v>168</v>
      </c>
      <c r="C1151" s="54">
        <f>BILANCA!D173</f>
        <v>129649.33</v>
      </c>
      <c r="D1151" s="54">
        <f>BILANCA!E173</f>
        <v>229837.11</v>
      </c>
      <c r="E1151" s="54">
        <v>0</v>
      </c>
      <c r="F1151" s="54">
        <v>0</v>
      </c>
      <c r="G1151" s="56">
        <f t="shared" si="36"/>
        <v>99006.356400000004</v>
      </c>
      <c r="H1151" s="56">
        <f t="shared" si="35"/>
        <v>0.43999999998777639</v>
      </c>
      <c r="I1151" s="57"/>
      <c r="J1151" s="58"/>
      <c r="K1151" s="59"/>
      <c r="L1151" s="59"/>
      <c r="M1151" s="59"/>
      <c r="N1151" s="59"/>
      <c r="O1151" s="59"/>
      <c r="P1151" s="59"/>
      <c r="Q1151" s="59"/>
      <c r="R1151" s="59"/>
      <c r="S1151" s="59"/>
      <c r="T1151" s="59"/>
      <c r="U1151" s="59"/>
      <c r="V1151" s="59"/>
      <c r="W1151" s="59"/>
      <c r="X1151" s="59"/>
      <c r="Y1151" s="59"/>
      <c r="Z1151" s="59"/>
    </row>
    <row r="1152" spans="1:26" ht="12.75" customHeight="1" x14ac:dyDescent="0.2">
      <c r="A1152" s="55">
        <v>152</v>
      </c>
      <c r="B1152" s="54">
        <v>169</v>
      </c>
      <c r="C1152" s="54">
        <f>BILANCA!D175</f>
        <v>233931.04000000004</v>
      </c>
      <c r="D1152" s="54">
        <f>BILANCA!E175</f>
        <v>345282.56</v>
      </c>
      <c r="E1152" s="54">
        <v>0</v>
      </c>
      <c r="F1152" s="54">
        <v>0</v>
      </c>
      <c r="G1152" s="56">
        <f t="shared" si="36"/>
        <v>156239.85104000004</v>
      </c>
      <c r="H1152" s="56">
        <f t="shared" si="35"/>
        <v>0.48000000003958121</v>
      </c>
      <c r="I1152" s="57"/>
      <c r="J1152" s="58"/>
      <c r="K1152" s="59"/>
      <c r="L1152" s="59"/>
      <c r="M1152" s="59"/>
      <c r="N1152" s="59"/>
      <c r="O1152" s="59"/>
      <c r="P1152" s="59"/>
      <c r="Q1152" s="59"/>
      <c r="R1152" s="59"/>
      <c r="S1152" s="59"/>
      <c r="T1152" s="59"/>
      <c r="U1152" s="59"/>
      <c r="V1152" s="59"/>
      <c r="W1152" s="59"/>
      <c r="X1152" s="59"/>
      <c r="Y1152" s="59"/>
      <c r="Z1152" s="59"/>
    </row>
    <row r="1153" spans="1:26" ht="12.75" customHeight="1" x14ac:dyDescent="0.2">
      <c r="A1153" s="55">
        <v>152</v>
      </c>
      <c r="B1153" s="54">
        <v>170</v>
      </c>
      <c r="C1153" s="54">
        <f>BILANCA!D176</f>
        <v>161917.45000000001</v>
      </c>
      <c r="D1153" s="54">
        <f>BILANCA!E176</f>
        <v>247486.64</v>
      </c>
      <c r="E1153" s="54">
        <v>0</v>
      </c>
      <c r="F1153" s="54">
        <v>0</v>
      </c>
      <c r="G1153" s="56">
        <f t="shared" si="36"/>
        <v>111671.4241</v>
      </c>
      <c r="H1153" s="56">
        <f t="shared" si="35"/>
        <v>0.80999999999767169</v>
      </c>
      <c r="I1153" s="57"/>
      <c r="J1153" s="58"/>
      <c r="K1153" s="59"/>
      <c r="L1153" s="59"/>
      <c r="M1153" s="59"/>
      <c r="N1153" s="59"/>
      <c r="O1153" s="59"/>
      <c r="P1153" s="59"/>
      <c r="Q1153" s="59"/>
      <c r="R1153" s="59"/>
      <c r="S1153" s="59"/>
      <c r="T1153" s="59"/>
      <c r="U1153" s="59"/>
      <c r="V1153" s="59"/>
      <c r="W1153" s="59"/>
      <c r="X1153" s="59"/>
      <c r="Y1153" s="59"/>
      <c r="Z1153" s="59"/>
    </row>
    <row r="1154" spans="1:26" ht="12.75" customHeight="1" x14ac:dyDescent="0.2">
      <c r="A1154" s="55">
        <v>152</v>
      </c>
      <c r="B1154" s="54">
        <v>171</v>
      </c>
      <c r="C1154" s="54">
        <f>BILANCA!D177</f>
        <v>161917.45000000001</v>
      </c>
      <c r="D1154" s="54">
        <f>BILANCA!E177</f>
        <v>247486.64</v>
      </c>
      <c r="E1154" s="54">
        <v>0</v>
      </c>
      <c r="F1154" s="54">
        <v>0</v>
      </c>
      <c r="G1154" s="56">
        <f t="shared" si="36"/>
        <v>112328.31483000002</v>
      </c>
      <c r="H1154" s="56">
        <f t="shared" ref="H1154:H1217" si="37">ABS(C1154-ROUND(C1154,0))+ABS(D1154-ROUND(D1154,0))</f>
        <v>0.80999999999767169</v>
      </c>
      <c r="I1154" s="57"/>
      <c r="J1154" s="58"/>
      <c r="K1154" s="59"/>
      <c r="L1154" s="59"/>
      <c r="M1154" s="59"/>
      <c r="N1154" s="59"/>
      <c r="O1154" s="59"/>
      <c r="P1154" s="59"/>
      <c r="Q1154" s="59"/>
      <c r="R1154" s="59"/>
      <c r="S1154" s="59"/>
      <c r="T1154" s="59"/>
      <c r="U1154" s="59"/>
      <c r="V1154" s="59"/>
      <c r="W1154" s="59"/>
      <c r="X1154" s="59"/>
      <c r="Y1154" s="59"/>
      <c r="Z1154" s="59"/>
    </row>
    <row r="1155" spans="1:26" ht="12.75" customHeight="1" x14ac:dyDescent="0.2">
      <c r="A1155" s="55">
        <v>152</v>
      </c>
      <c r="B1155" s="54">
        <v>172</v>
      </c>
      <c r="C1155" s="54">
        <f>BILANCA!D178</f>
        <v>133543.45000000001</v>
      </c>
      <c r="D1155" s="54">
        <f>BILANCA!E178</f>
        <v>238491.44</v>
      </c>
      <c r="E1155" s="54">
        <v>0</v>
      </c>
      <c r="F1155" s="54">
        <v>0</v>
      </c>
      <c r="G1155" s="56">
        <f t="shared" si="36"/>
        <v>105010.52876</v>
      </c>
      <c r="H1155" s="56">
        <f t="shared" si="37"/>
        <v>0.89000000001396984</v>
      </c>
      <c r="I1155" s="57"/>
      <c r="J1155" s="58"/>
      <c r="K1155" s="59"/>
      <c r="L1155" s="59"/>
      <c r="M1155" s="59"/>
      <c r="N1155" s="59"/>
      <c r="O1155" s="59"/>
      <c r="P1155" s="59"/>
      <c r="Q1155" s="59"/>
      <c r="R1155" s="59"/>
      <c r="S1155" s="59"/>
      <c r="T1155" s="59"/>
      <c r="U1155" s="59"/>
      <c r="V1155" s="59"/>
      <c r="W1155" s="59"/>
      <c r="X1155" s="59"/>
      <c r="Y1155" s="59"/>
      <c r="Z1155" s="59"/>
    </row>
    <row r="1156" spans="1:26" ht="12.75" customHeight="1" x14ac:dyDescent="0.2">
      <c r="A1156" s="55">
        <v>152</v>
      </c>
      <c r="B1156" s="54">
        <v>173</v>
      </c>
      <c r="C1156" s="54">
        <f>BILANCA!D179</f>
        <v>11628.65</v>
      </c>
      <c r="D1156" s="54">
        <f>BILANCA!E179</f>
        <v>8167.89</v>
      </c>
      <c r="E1156" s="54">
        <v>0</v>
      </c>
      <c r="F1156" s="54">
        <v>0</v>
      </c>
      <c r="G1156" s="56">
        <f t="shared" si="36"/>
        <v>4837.8463899999997</v>
      </c>
      <c r="H1156" s="56">
        <f t="shared" si="37"/>
        <v>0.46000000000003638</v>
      </c>
      <c r="I1156" s="57"/>
      <c r="J1156" s="58"/>
      <c r="K1156" s="59"/>
      <c r="L1156" s="59"/>
      <c r="M1156" s="59"/>
      <c r="N1156" s="59"/>
      <c r="O1156" s="59"/>
      <c r="P1156" s="59"/>
      <c r="Q1156" s="59"/>
      <c r="R1156" s="59"/>
      <c r="S1156" s="59"/>
      <c r="T1156" s="59"/>
      <c r="U1156" s="59"/>
      <c r="V1156" s="59"/>
      <c r="W1156" s="59"/>
      <c r="X1156" s="59"/>
      <c r="Y1156" s="59"/>
      <c r="Z1156" s="59"/>
    </row>
    <row r="1157" spans="1:26" ht="12.75" customHeight="1" x14ac:dyDescent="0.2">
      <c r="A1157" s="55">
        <v>152</v>
      </c>
      <c r="B1157" s="54">
        <v>174</v>
      </c>
      <c r="C1157" s="54">
        <f>BILANCA!D180</f>
        <v>810.16</v>
      </c>
      <c r="D1157" s="54">
        <f>BILANCA!E180</f>
        <v>804.06</v>
      </c>
      <c r="E1157" s="54">
        <v>0</v>
      </c>
      <c r="F1157" s="54">
        <v>0</v>
      </c>
      <c r="G1157" s="56">
        <f t="shared" si="36"/>
        <v>420.78071999999997</v>
      </c>
      <c r="H1157" s="56">
        <f t="shared" si="37"/>
        <v>0.2199999999999136</v>
      </c>
      <c r="I1157" s="57"/>
      <c r="J1157" s="58"/>
      <c r="K1157" s="59"/>
      <c r="L1157" s="59"/>
      <c r="M1157" s="59"/>
      <c r="N1157" s="59"/>
      <c r="O1157" s="59"/>
      <c r="P1157" s="59"/>
      <c r="Q1157" s="59"/>
      <c r="R1157" s="59"/>
      <c r="S1157" s="59"/>
      <c r="T1157" s="59"/>
      <c r="U1157" s="59"/>
      <c r="V1157" s="59"/>
      <c r="W1157" s="59"/>
      <c r="X1157" s="59"/>
      <c r="Y1157" s="59"/>
      <c r="Z1157" s="59"/>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8"/>
      <c r="K1158" s="59"/>
      <c r="L1158" s="59"/>
      <c r="M1158" s="59"/>
      <c r="N1158" s="59"/>
      <c r="O1158" s="59"/>
      <c r="P1158" s="59"/>
      <c r="Q1158" s="59"/>
      <c r="R1158" s="59"/>
      <c r="S1158" s="59"/>
      <c r="T1158" s="59"/>
      <c r="U1158" s="59"/>
      <c r="V1158" s="59"/>
      <c r="W1158" s="59"/>
      <c r="X1158" s="59"/>
      <c r="Y1158" s="59"/>
      <c r="Z1158" s="59"/>
    </row>
    <row r="1159" spans="1:26" ht="12.75" customHeight="1" x14ac:dyDescent="0.2">
      <c r="A1159" s="55">
        <v>152</v>
      </c>
      <c r="B1159" s="54">
        <v>176</v>
      </c>
      <c r="C1159" s="54">
        <f>BILANCA!D182</f>
        <v>0</v>
      </c>
      <c r="D1159" s="54">
        <f>BILANCA!E182</f>
        <v>16.420000000000002</v>
      </c>
      <c r="E1159" s="54">
        <v>0</v>
      </c>
      <c r="F1159" s="54">
        <v>0</v>
      </c>
      <c r="G1159" s="56">
        <f t="shared" si="36"/>
        <v>5.7798400000000001</v>
      </c>
      <c r="H1159" s="56">
        <f t="shared" si="37"/>
        <v>0.42000000000000171</v>
      </c>
      <c r="I1159" s="57"/>
      <c r="J1159" s="58"/>
      <c r="K1159" s="59"/>
      <c r="L1159" s="59"/>
      <c r="M1159" s="59"/>
      <c r="N1159" s="59"/>
      <c r="O1159" s="59"/>
      <c r="P1159" s="59"/>
      <c r="Q1159" s="59"/>
      <c r="R1159" s="59"/>
      <c r="S1159" s="59"/>
      <c r="T1159" s="59"/>
      <c r="U1159" s="59"/>
      <c r="V1159" s="59"/>
      <c r="W1159" s="59"/>
      <c r="X1159" s="59"/>
      <c r="Y1159" s="59"/>
      <c r="Z1159" s="59"/>
    </row>
    <row r="1160" spans="1:26" ht="12.75" customHeight="1" x14ac:dyDescent="0.2">
      <c r="A1160" s="55">
        <v>152</v>
      </c>
      <c r="B1160" s="54">
        <v>177</v>
      </c>
      <c r="C1160" s="54">
        <f>BILANCA!D183</f>
        <v>810.16</v>
      </c>
      <c r="D1160" s="54">
        <f>BILANCA!E183</f>
        <v>787.64</v>
      </c>
      <c r="E1160" s="54">
        <v>0</v>
      </c>
      <c r="F1160" s="54">
        <v>0</v>
      </c>
      <c r="G1160" s="56">
        <f t="shared" si="36"/>
        <v>422.22287999999992</v>
      </c>
      <c r="H1160" s="56">
        <f t="shared" si="37"/>
        <v>0.51999999999998181</v>
      </c>
      <c r="I1160" s="57"/>
      <c r="J1160" s="58"/>
      <c r="K1160" s="59"/>
      <c r="L1160" s="59"/>
      <c r="M1160" s="59"/>
      <c r="N1160" s="59"/>
      <c r="O1160" s="59"/>
      <c r="P1160" s="59"/>
      <c r="Q1160" s="59"/>
      <c r="R1160" s="59"/>
      <c r="S1160" s="59"/>
      <c r="T1160" s="59"/>
      <c r="U1160" s="59"/>
      <c r="V1160" s="59"/>
      <c r="W1160" s="59"/>
      <c r="X1160" s="59"/>
      <c r="Y1160" s="59"/>
      <c r="Z1160" s="59"/>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8"/>
      <c r="K1161" s="59"/>
      <c r="L1161" s="59"/>
      <c r="M1161" s="59"/>
      <c r="N1161" s="59"/>
      <c r="O1161" s="59"/>
      <c r="P1161" s="59"/>
      <c r="Q1161" s="59"/>
      <c r="R1161" s="59"/>
      <c r="S1161" s="59"/>
      <c r="T1161" s="59"/>
      <c r="U1161" s="59"/>
      <c r="V1161" s="59"/>
      <c r="W1161" s="59"/>
      <c r="X1161" s="59"/>
      <c r="Y1161" s="59"/>
      <c r="Z1161" s="59"/>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8"/>
      <c r="K1162" s="59"/>
      <c r="L1162" s="59"/>
      <c r="M1162" s="59"/>
      <c r="N1162" s="59"/>
      <c r="O1162" s="59"/>
      <c r="P1162" s="59"/>
      <c r="Q1162" s="59"/>
      <c r="R1162" s="59"/>
      <c r="S1162" s="59"/>
      <c r="T1162" s="59"/>
      <c r="U1162" s="59"/>
      <c r="V1162" s="59"/>
      <c r="W1162" s="59"/>
      <c r="X1162" s="59"/>
      <c r="Y1162" s="59"/>
      <c r="Z1162" s="59"/>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8"/>
      <c r="K1163" s="59"/>
      <c r="L1163" s="59"/>
      <c r="M1163" s="59"/>
      <c r="N1163" s="59"/>
      <c r="O1163" s="59"/>
      <c r="P1163" s="59"/>
      <c r="Q1163" s="59"/>
      <c r="R1163" s="59"/>
      <c r="S1163" s="59"/>
      <c r="T1163" s="59"/>
      <c r="U1163" s="59"/>
      <c r="V1163" s="59"/>
      <c r="W1163" s="59"/>
      <c r="X1163" s="59"/>
      <c r="Y1163" s="59"/>
      <c r="Z1163" s="59"/>
    </row>
    <row r="1164" spans="1:26" ht="12.75" customHeight="1" x14ac:dyDescent="0.2">
      <c r="A1164" s="55">
        <v>152</v>
      </c>
      <c r="B1164" s="54">
        <v>181</v>
      </c>
      <c r="C1164" s="54">
        <f>BILANCA!D187</f>
        <v>15912.94</v>
      </c>
      <c r="D1164" s="54">
        <f>BILANCA!E187</f>
        <v>0</v>
      </c>
      <c r="E1164" s="54">
        <v>0</v>
      </c>
      <c r="F1164" s="54">
        <v>0</v>
      </c>
      <c r="G1164" s="56">
        <f t="shared" si="36"/>
        <v>2880.2421399999998</v>
      </c>
      <c r="H1164" s="56">
        <f t="shared" si="37"/>
        <v>5.9999999999490683E-2</v>
      </c>
      <c r="I1164" s="57"/>
      <c r="J1164" s="58"/>
      <c r="K1164" s="59"/>
      <c r="L1164" s="59"/>
      <c r="M1164" s="59"/>
      <c r="N1164" s="59"/>
      <c r="O1164" s="59"/>
      <c r="P1164" s="59"/>
      <c r="Q1164" s="59"/>
      <c r="R1164" s="59"/>
      <c r="S1164" s="59"/>
      <c r="T1164" s="59"/>
      <c r="U1164" s="59"/>
      <c r="V1164" s="59"/>
      <c r="W1164" s="59"/>
      <c r="X1164" s="59"/>
      <c r="Y1164" s="59"/>
      <c r="Z1164" s="59"/>
    </row>
    <row r="1165" spans="1:26" ht="12.75" customHeight="1" x14ac:dyDescent="0.2">
      <c r="A1165" s="55">
        <v>152</v>
      </c>
      <c r="B1165" s="54">
        <v>182</v>
      </c>
      <c r="C1165" s="54">
        <f>BILANCA!D188</f>
        <v>22.25</v>
      </c>
      <c r="D1165" s="54">
        <f>BILANCA!E188</f>
        <v>23.25</v>
      </c>
      <c r="E1165" s="54">
        <v>0</v>
      </c>
      <c r="F1165" s="54">
        <v>0</v>
      </c>
      <c r="G1165" s="56">
        <f t="shared" si="36"/>
        <v>12.512499999999999</v>
      </c>
      <c r="H1165" s="56">
        <f t="shared" si="37"/>
        <v>0.5</v>
      </c>
      <c r="I1165" s="57"/>
      <c r="J1165" s="58"/>
      <c r="K1165" s="59"/>
      <c r="L1165" s="59"/>
      <c r="M1165" s="59"/>
      <c r="N1165" s="59"/>
      <c r="O1165" s="59"/>
      <c r="P1165" s="59"/>
      <c r="Q1165" s="59"/>
      <c r="R1165" s="59"/>
      <c r="S1165" s="59"/>
      <c r="T1165" s="59"/>
      <c r="U1165" s="59"/>
      <c r="V1165" s="59"/>
      <c r="W1165" s="59"/>
      <c r="X1165" s="59"/>
      <c r="Y1165" s="59"/>
      <c r="Z1165" s="59"/>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8"/>
      <c r="K1166" s="59"/>
      <c r="L1166" s="59"/>
      <c r="M1166" s="59"/>
      <c r="N1166" s="59"/>
      <c r="O1166" s="59"/>
      <c r="P1166" s="59"/>
      <c r="Q1166" s="59"/>
      <c r="R1166" s="59"/>
      <c r="S1166" s="59"/>
      <c r="T1166" s="59"/>
      <c r="U1166" s="59"/>
      <c r="V1166" s="59"/>
      <c r="W1166" s="59"/>
      <c r="X1166" s="59"/>
      <c r="Y1166" s="59"/>
      <c r="Z1166" s="59"/>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8"/>
      <c r="K1167" s="59"/>
      <c r="L1167" s="59"/>
      <c r="M1167" s="59"/>
      <c r="N1167" s="59"/>
      <c r="O1167" s="59"/>
      <c r="P1167" s="59"/>
      <c r="Q1167" s="59"/>
      <c r="R1167" s="59"/>
      <c r="S1167" s="59"/>
      <c r="T1167" s="59"/>
      <c r="U1167" s="59"/>
      <c r="V1167" s="59"/>
      <c r="W1167" s="59"/>
      <c r="X1167" s="59"/>
      <c r="Y1167" s="59"/>
      <c r="Z1167" s="59"/>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8"/>
      <c r="K1168" s="59"/>
      <c r="L1168" s="59"/>
      <c r="M1168" s="59"/>
      <c r="N1168" s="59"/>
      <c r="O1168" s="59"/>
      <c r="P1168" s="59"/>
      <c r="Q1168" s="59"/>
      <c r="R1168" s="59"/>
      <c r="S1168" s="59"/>
      <c r="T1168" s="59"/>
      <c r="U1168" s="59"/>
      <c r="V1168" s="59"/>
      <c r="W1168" s="59"/>
      <c r="X1168" s="59"/>
      <c r="Y1168" s="59"/>
      <c r="Z1168" s="59"/>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8"/>
      <c r="K1169" s="59"/>
      <c r="L1169" s="59"/>
      <c r="M1169" s="59"/>
      <c r="N1169" s="59"/>
      <c r="O1169" s="59"/>
      <c r="P1169" s="59"/>
      <c r="Q1169" s="59"/>
      <c r="R1169" s="59"/>
      <c r="S1169" s="59"/>
      <c r="T1169" s="59"/>
      <c r="U1169" s="59"/>
      <c r="V1169" s="59"/>
      <c r="W1169" s="59"/>
      <c r="X1169" s="59"/>
      <c r="Y1169" s="59"/>
      <c r="Z1169" s="59"/>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8"/>
      <c r="K1170" s="59"/>
      <c r="L1170" s="59"/>
      <c r="M1170" s="59"/>
      <c r="N1170" s="59"/>
      <c r="O1170" s="59"/>
      <c r="P1170" s="59"/>
      <c r="Q1170" s="59"/>
      <c r="R1170" s="59"/>
      <c r="S1170" s="59"/>
      <c r="T1170" s="59"/>
      <c r="U1170" s="59"/>
      <c r="V1170" s="59"/>
      <c r="W1170" s="59"/>
      <c r="X1170" s="59"/>
      <c r="Y1170" s="59"/>
      <c r="Z1170" s="59"/>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8"/>
      <c r="K1171" s="59"/>
      <c r="L1171" s="59"/>
      <c r="M1171" s="59"/>
      <c r="N1171" s="59"/>
      <c r="O1171" s="59"/>
      <c r="P1171" s="59"/>
      <c r="Q1171" s="59"/>
      <c r="R1171" s="59"/>
      <c r="S1171" s="59"/>
      <c r="T1171" s="59"/>
      <c r="U1171" s="59"/>
      <c r="V1171" s="59"/>
      <c r="W1171" s="59"/>
      <c r="X1171" s="59"/>
      <c r="Y1171" s="59"/>
      <c r="Z1171" s="59"/>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8"/>
      <c r="K1172" s="59"/>
      <c r="L1172" s="59"/>
      <c r="M1172" s="59"/>
      <c r="N1172" s="59"/>
      <c r="O1172" s="59"/>
      <c r="P1172" s="59"/>
      <c r="Q1172" s="59"/>
      <c r="R1172" s="59"/>
      <c r="S1172" s="59"/>
      <c r="T1172" s="59"/>
      <c r="U1172" s="59"/>
      <c r="V1172" s="59"/>
      <c r="W1172" s="59"/>
      <c r="X1172" s="59"/>
      <c r="Y1172" s="59"/>
      <c r="Z1172" s="59"/>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8"/>
      <c r="K1173" s="59"/>
      <c r="L1173" s="59"/>
      <c r="M1173" s="59"/>
      <c r="N1173" s="59"/>
      <c r="O1173" s="59"/>
      <c r="P1173" s="59"/>
      <c r="Q1173" s="59"/>
      <c r="R1173" s="59"/>
      <c r="S1173" s="59"/>
      <c r="T1173" s="59"/>
      <c r="U1173" s="59"/>
      <c r="V1173" s="59"/>
      <c r="W1173" s="59"/>
      <c r="X1173" s="59"/>
      <c r="Y1173" s="59"/>
      <c r="Z1173" s="59"/>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8"/>
      <c r="K1174" s="59"/>
      <c r="L1174" s="59"/>
      <c r="M1174" s="59"/>
      <c r="N1174" s="59"/>
      <c r="O1174" s="59"/>
      <c r="P1174" s="59"/>
      <c r="Q1174" s="59"/>
      <c r="R1174" s="59"/>
      <c r="S1174" s="59"/>
      <c r="T1174" s="59"/>
      <c r="U1174" s="59"/>
      <c r="V1174" s="59"/>
      <c r="W1174" s="59"/>
      <c r="X1174" s="59"/>
      <c r="Y1174" s="59"/>
      <c r="Z1174" s="59"/>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8"/>
      <c r="K1175" s="59"/>
      <c r="L1175" s="59"/>
      <c r="M1175" s="59"/>
      <c r="N1175" s="59"/>
      <c r="O1175" s="59"/>
      <c r="P1175" s="59"/>
      <c r="Q1175" s="59"/>
      <c r="R1175" s="59"/>
      <c r="S1175" s="59"/>
      <c r="T1175" s="59"/>
      <c r="U1175" s="59"/>
      <c r="V1175" s="59"/>
      <c r="W1175" s="59"/>
      <c r="X1175" s="59"/>
      <c r="Y1175" s="59"/>
      <c r="Z1175" s="59"/>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8"/>
      <c r="K1176" s="59"/>
      <c r="L1176" s="59"/>
      <c r="M1176" s="59"/>
      <c r="N1176" s="59"/>
      <c r="O1176" s="59"/>
      <c r="P1176" s="59"/>
      <c r="Q1176" s="59"/>
      <c r="R1176" s="59"/>
      <c r="S1176" s="59"/>
      <c r="T1176" s="59"/>
      <c r="U1176" s="59"/>
      <c r="V1176" s="59"/>
      <c r="W1176" s="59"/>
      <c r="X1176" s="59"/>
      <c r="Y1176" s="59"/>
      <c r="Z1176" s="59"/>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8"/>
      <c r="K1177" s="59"/>
      <c r="L1177" s="59"/>
      <c r="M1177" s="59"/>
      <c r="N1177" s="59"/>
      <c r="O1177" s="59"/>
      <c r="P1177" s="59"/>
      <c r="Q1177" s="59"/>
      <c r="R1177" s="59"/>
      <c r="S1177" s="59"/>
      <c r="T1177" s="59"/>
      <c r="U1177" s="59"/>
      <c r="V1177" s="59"/>
      <c r="W1177" s="59"/>
      <c r="X1177" s="59"/>
      <c r="Y1177" s="59"/>
      <c r="Z1177" s="59"/>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8"/>
      <c r="K1178" s="59"/>
      <c r="L1178" s="59"/>
      <c r="M1178" s="59"/>
      <c r="N1178" s="59"/>
      <c r="O1178" s="59"/>
      <c r="P1178" s="59"/>
      <c r="Q1178" s="59"/>
      <c r="R1178" s="59"/>
      <c r="S1178" s="59"/>
      <c r="T1178" s="59"/>
      <c r="U1178" s="59"/>
      <c r="V1178" s="59"/>
      <c r="W1178" s="59"/>
      <c r="X1178" s="59"/>
      <c r="Y1178" s="59"/>
      <c r="Z1178" s="59"/>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8"/>
      <c r="K1179" s="59"/>
      <c r="L1179" s="59"/>
      <c r="M1179" s="59"/>
      <c r="N1179" s="59"/>
      <c r="O1179" s="59"/>
      <c r="P1179" s="59"/>
      <c r="Q1179" s="59"/>
      <c r="R1179" s="59"/>
      <c r="S1179" s="59"/>
      <c r="T1179" s="59"/>
      <c r="U1179" s="59"/>
      <c r="V1179" s="59"/>
      <c r="W1179" s="59"/>
      <c r="X1179" s="59"/>
      <c r="Y1179" s="59"/>
      <c r="Z1179" s="59"/>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8"/>
      <c r="K1180" s="59"/>
      <c r="L1180" s="59"/>
      <c r="M1180" s="59"/>
      <c r="N1180" s="59"/>
      <c r="O1180" s="59"/>
      <c r="P1180" s="59"/>
      <c r="Q1180" s="59"/>
      <c r="R1180" s="59"/>
      <c r="S1180" s="59"/>
      <c r="T1180" s="59"/>
      <c r="U1180" s="59"/>
      <c r="V1180" s="59"/>
      <c r="W1180" s="59"/>
      <c r="X1180" s="59"/>
      <c r="Y1180" s="59"/>
      <c r="Z1180" s="59"/>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8"/>
      <c r="K1181" s="59"/>
      <c r="L1181" s="59"/>
      <c r="M1181" s="59"/>
      <c r="N1181" s="59"/>
      <c r="O1181" s="59"/>
      <c r="P1181" s="59"/>
      <c r="Q1181" s="59"/>
      <c r="R1181" s="59"/>
      <c r="S1181" s="59"/>
      <c r="T1181" s="59"/>
      <c r="U1181" s="59"/>
      <c r="V1181" s="59"/>
      <c r="W1181" s="59"/>
      <c r="X1181" s="59"/>
      <c r="Y1181" s="59"/>
      <c r="Z1181" s="59"/>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8"/>
      <c r="K1182" s="59"/>
      <c r="L1182" s="59"/>
      <c r="M1182" s="59"/>
      <c r="N1182" s="59"/>
      <c r="O1182" s="59"/>
      <c r="P1182" s="59"/>
      <c r="Q1182" s="59"/>
      <c r="R1182" s="59"/>
      <c r="S1182" s="59"/>
      <c r="T1182" s="59"/>
      <c r="U1182" s="59"/>
      <c r="V1182" s="59"/>
      <c r="W1182" s="59"/>
      <c r="X1182" s="59"/>
      <c r="Y1182" s="59"/>
      <c r="Z1182" s="59"/>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8"/>
      <c r="K1183" s="59"/>
      <c r="L1183" s="59"/>
      <c r="M1183" s="59"/>
      <c r="N1183" s="59"/>
      <c r="O1183" s="59"/>
      <c r="P1183" s="59"/>
      <c r="Q1183" s="59"/>
      <c r="R1183" s="59"/>
      <c r="S1183" s="59"/>
      <c r="T1183" s="59"/>
      <c r="U1183" s="59"/>
      <c r="V1183" s="59"/>
      <c r="W1183" s="59"/>
      <c r="X1183" s="59"/>
      <c r="Y1183" s="59"/>
      <c r="Z1183" s="59"/>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8"/>
      <c r="K1184" s="59"/>
      <c r="L1184" s="59"/>
      <c r="M1184" s="59"/>
      <c r="N1184" s="59"/>
      <c r="O1184" s="59"/>
      <c r="P1184" s="59"/>
      <c r="Q1184" s="59"/>
      <c r="R1184" s="59"/>
      <c r="S1184" s="59"/>
      <c r="T1184" s="59"/>
      <c r="U1184" s="59"/>
      <c r="V1184" s="59"/>
      <c r="W1184" s="59"/>
      <c r="X1184" s="59"/>
      <c r="Y1184" s="59"/>
      <c r="Z1184" s="59"/>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8"/>
      <c r="K1185" s="59"/>
      <c r="L1185" s="59"/>
      <c r="M1185" s="59"/>
      <c r="N1185" s="59"/>
      <c r="O1185" s="59"/>
      <c r="P1185" s="59"/>
      <c r="Q1185" s="59"/>
      <c r="R1185" s="59"/>
      <c r="S1185" s="59"/>
      <c r="T1185" s="59"/>
      <c r="U1185" s="59"/>
      <c r="V1185" s="59"/>
      <c r="W1185" s="59"/>
      <c r="X1185" s="59"/>
      <c r="Y1185" s="59"/>
      <c r="Z1185" s="59"/>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8"/>
      <c r="K1186" s="59"/>
      <c r="L1186" s="59"/>
      <c r="M1186" s="59"/>
      <c r="N1186" s="59"/>
      <c r="O1186" s="59"/>
      <c r="P1186" s="59"/>
      <c r="Q1186" s="59"/>
      <c r="R1186" s="59"/>
      <c r="S1186" s="59"/>
      <c r="T1186" s="59"/>
      <c r="U1186" s="59"/>
      <c r="V1186" s="59"/>
      <c r="W1186" s="59"/>
      <c r="X1186" s="59"/>
      <c r="Y1186" s="59"/>
      <c r="Z1186" s="59"/>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8"/>
      <c r="K1187" s="59"/>
      <c r="L1187" s="59"/>
      <c r="M1187" s="59"/>
      <c r="N1187" s="59"/>
      <c r="O1187" s="59"/>
      <c r="P1187" s="59"/>
      <c r="Q1187" s="59"/>
      <c r="R1187" s="59"/>
      <c r="S1187" s="59"/>
      <c r="T1187" s="59"/>
      <c r="U1187" s="59"/>
      <c r="V1187" s="59"/>
      <c r="W1187" s="59"/>
      <c r="X1187" s="59"/>
      <c r="Y1187" s="59"/>
      <c r="Z1187" s="59"/>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8"/>
      <c r="K1188" s="59"/>
      <c r="L1188" s="59"/>
      <c r="M1188" s="59"/>
      <c r="N1188" s="59"/>
      <c r="O1188" s="59"/>
      <c r="P1188" s="59"/>
      <c r="Q1188" s="59"/>
      <c r="R1188" s="59"/>
      <c r="S1188" s="59"/>
      <c r="T1188" s="59"/>
      <c r="U1188" s="59"/>
      <c r="V1188" s="59"/>
      <c r="W1188" s="59"/>
      <c r="X1188" s="59"/>
      <c r="Y1188" s="59"/>
      <c r="Z1188" s="59"/>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8"/>
      <c r="K1189" s="59"/>
      <c r="L1189" s="59"/>
      <c r="M1189" s="59"/>
      <c r="N1189" s="59"/>
      <c r="O1189" s="59"/>
      <c r="P1189" s="59"/>
      <c r="Q1189" s="59"/>
      <c r="R1189" s="59"/>
      <c r="S1189" s="59"/>
      <c r="T1189" s="59"/>
      <c r="U1189" s="59"/>
      <c r="V1189" s="59"/>
      <c r="W1189" s="59"/>
      <c r="X1189" s="59"/>
      <c r="Y1189" s="59"/>
      <c r="Z1189" s="59"/>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8"/>
      <c r="K1190" s="59"/>
      <c r="L1190" s="59"/>
      <c r="M1190" s="59"/>
      <c r="N1190" s="59"/>
      <c r="O1190" s="59"/>
      <c r="P1190" s="59"/>
      <c r="Q1190" s="59"/>
      <c r="R1190" s="59"/>
      <c r="S1190" s="59"/>
      <c r="T1190" s="59"/>
      <c r="U1190" s="59"/>
      <c r="V1190" s="59"/>
      <c r="W1190" s="59"/>
      <c r="X1190" s="59"/>
      <c r="Y1190" s="59"/>
      <c r="Z1190" s="59"/>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8"/>
      <c r="K1191" s="59"/>
      <c r="L1191" s="59"/>
      <c r="M1191" s="59"/>
      <c r="N1191" s="59"/>
      <c r="O1191" s="59"/>
      <c r="P1191" s="59"/>
      <c r="Q1191" s="59"/>
      <c r="R1191" s="59"/>
      <c r="S1191" s="59"/>
      <c r="T1191" s="59"/>
      <c r="U1191" s="59"/>
      <c r="V1191" s="59"/>
      <c r="W1191" s="59"/>
      <c r="X1191" s="59"/>
      <c r="Y1191" s="59"/>
      <c r="Z1191" s="59"/>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8"/>
      <c r="K1192" s="59"/>
      <c r="L1192" s="59"/>
      <c r="M1192" s="59"/>
      <c r="N1192" s="59"/>
      <c r="O1192" s="59"/>
      <c r="P1192" s="59"/>
      <c r="Q1192" s="59"/>
      <c r="R1192" s="59"/>
      <c r="S1192" s="59"/>
      <c r="T1192" s="59"/>
      <c r="U1192" s="59"/>
      <c r="V1192" s="59"/>
      <c r="W1192" s="59"/>
      <c r="X1192" s="59"/>
      <c r="Y1192" s="59"/>
      <c r="Z1192" s="59"/>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8"/>
      <c r="K1193" s="59"/>
      <c r="L1193" s="59"/>
      <c r="M1193" s="59"/>
      <c r="N1193" s="59"/>
      <c r="O1193" s="59"/>
      <c r="P1193" s="59"/>
      <c r="Q1193" s="59"/>
      <c r="R1193" s="59"/>
      <c r="S1193" s="59"/>
      <c r="T1193" s="59"/>
      <c r="U1193" s="59"/>
      <c r="V1193" s="59"/>
      <c r="W1193" s="59"/>
      <c r="X1193" s="59"/>
      <c r="Y1193" s="59"/>
      <c r="Z1193" s="59"/>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8"/>
      <c r="K1194" s="59"/>
      <c r="L1194" s="59"/>
      <c r="M1194" s="59"/>
      <c r="N1194" s="59"/>
      <c r="O1194" s="59"/>
      <c r="P1194" s="59"/>
      <c r="Q1194" s="59"/>
      <c r="R1194" s="59"/>
      <c r="S1194" s="59"/>
      <c r="T1194" s="59"/>
      <c r="U1194" s="59"/>
      <c r="V1194" s="59"/>
      <c r="W1194" s="59"/>
      <c r="X1194" s="59"/>
      <c r="Y1194" s="59"/>
      <c r="Z1194" s="59"/>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8"/>
      <c r="K1195" s="59"/>
      <c r="L1195" s="59"/>
      <c r="M1195" s="59"/>
      <c r="N1195" s="59"/>
      <c r="O1195" s="59"/>
      <c r="P1195" s="59"/>
      <c r="Q1195" s="59"/>
      <c r="R1195" s="59"/>
      <c r="S1195" s="59"/>
      <c r="T1195" s="59"/>
      <c r="U1195" s="59"/>
      <c r="V1195" s="59"/>
      <c r="W1195" s="59"/>
      <c r="X1195" s="59"/>
      <c r="Y1195" s="59"/>
      <c r="Z1195" s="59"/>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8"/>
      <c r="K1196" s="59"/>
      <c r="L1196" s="59"/>
      <c r="M1196" s="59"/>
      <c r="N1196" s="59"/>
      <c r="O1196" s="59"/>
      <c r="P1196" s="59"/>
      <c r="Q1196" s="59"/>
      <c r="R1196" s="59"/>
      <c r="S1196" s="59"/>
      <c r="T1196" s="59"/>
      <c r="U1196" s="59"/>
      <c r="V1196" s="59"/>
      <c r="W1196" s="59"/>
      <c r="X1196" s="59"/>
      <c r="Y1196" s="59"/>
      <c r="Z1196" s="59"/>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8"/>
      <c r="K1197" s="59"/>
      <c r="L1197" s="59"/>
      <c r="M1197" s="59"/>
      <c r="N1197" s="59"/>
      <c r="O1197" s="59"/>
      <c r="P1197" s="59"/>
      <c r="Q1197" s="59"/>
      <c r="R1197" s="59"/>
      <c r="S1197" s="59"/>
      <c r="T1197" s="59"/>
      <c r="U1197" s="59"/>
      <c r="V1197" s="59"/>
      <c r="W1197" s="59"/>
      <c r="X1197" s="59"/>
      <c r="Y1197" s="59"/>
      <c r="Z1197" s="59"/>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8"/>
      <c r="K1198" s="59"/>
      <c r="L1198" s="59"/>
      <c r="M1198" s="59"/>
      <c r="N1198" s="59"/>
      <c r="O1198" s="59"/>
      <c r="P1198" s="59"/>
      <c r="Q1198" s="59"/>
      <c r="R1198" s="59"/>
      <c r="S1198" s="59"/>
      <c r="T1198" s="59"/>
      <c r="U1198" s="59"/>
      <c r="V1198" s="59"/>
      <c r="W1198" s="59"/>
      <c r="X1198" s="59"/>
      <c r="Y1198" s="59"/>
      <c r="Z1198" s="59"/>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8"/>
      <c r="K1199" s="59"/>
      <c r="L1199" s="59"/>
      <c r="M1199" s="59"/>
      <c r="N1199" s="59"/>
      <c r="O1199" s="59"/>
      <c r="P1199" s="59"/>
      <c r="Q1199" s="59"/>
      <c r="R1199" s="59"/>
      <c r="S1199" s="59"/>
      <c r="T1199" s="59"/>
      <c r="U1199" s="59"/>
      <c r="V1199" s="59"/>
      <c r="W1199" s="59"/>
      <c r="X1199" s="59"/>
      <c r="Y1199" s="59"/>
      <c r="Z1199" s="59"/>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8"/>
      <c r="K1200" s="59"/>
      <c r="L1200" s="59"/>
      <c r="M1200" s="59"/>
      <c r="N1200" s="59"/>
      <c r="O1200" s="59"/>
      <c r="P1200" s="59"/>
      <c r="Q1200" s="59"/>
      <c r="R1200" s="59"/>
      <c r="S1200" s="59"/>
      <c r="T1200" s="59"/>
      <c r="U1200" s="59"/>
      <c r="V1200" s="59"/>
      <c r="W1200" s="59"/>
      <c r="X1200" s="59"/>
      <c r="Y1200" s="59"/>
      <c r="Z1200" s="59"/>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8"/>
      <c r="K1201" s="59"/>
      <c r="L1201" s="59"/>
      <c r="M1201" s="59"/>
      <c r="N1201" s="59"/>
      <c r="O1201" s="59"/>
      <c r="P1201" s="59"/>
      <c r="Q1201" s="59"/>
      <c r="R1201" s="59"/>
      <c r="S1201" s="59"/>
      <c r="T1201" s="59"/>
      <c r="U1201" s="59"/>
      <c r="V1201" s="59"/>
      <c r="W1201" s="59"/>
      <c r="X1201" s="59"/>
      <c r="Y1201" s="59"/>
      <c r="Z1201" s="59"/>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8"/>
      <c r="K1202" s="59"/>
      <c r="L1202" s="59"/>
      <c r="M1202" s="59"/>
      <c r="N1202" s="59"/>
      <c r="O1202" s="59"/>
      <c r="P1202" s="59"/>
      <c r="Q1202" s="59"/>
      <c r="R1202" s="59"/>
      <c r="S1202" s="59"/>
      <c r="T1202" s="59"/>
      <c r="U1202" s="59"/>
      <c r="V1202" s="59"/>
      <c r="W1202" s="59"/>
      <c r="X1202" s="59"/>
      <c r="Y1202" s="59"/>
      <c r="Z1202" s="59"/>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8"/>
      <c r="K1203" s="59"/>
      <c r="L1203" s="59"/>
      <c r="M1203" s="59"/>
      <c r="N1203" s="59"/>
      <c r="O1203" s="59"/>
      <c r="P1203" s="59"/>
      <c r="Q1203" s="59"/>
      <c r="R1203" s="59"/>
      <c r="S1203" s="59"/>
      <c r="T1203" s="59"/>
      <c r="U1203" s="59"/>
      <c r="V1203" s="59"/>
      <c r="W1203" s="59"/>
      <c r="X1203" s="59"/>
      <c r="Y1203" s="59"/>
      <c r="Z1203" s="59"/>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8"/>
      <c r="K1204" s="59"/>
      <c r="L1204" s="59"/>
      <c r="M1204" s="59"/>
      <c r="N1204" s="59"/>
      <c r="O1204" s="59"/>
      <c r="P1204" s="59"/>
      <c r="Q1204" s="59"/>
      <c r="R1204" s="59"/>
      <c r="S1204" s="59"/>
      <c r="T1204" s="59"/>
      <c r="U1204" s="59"/>
      <c r="V1204" s="59"/>
      <c r="W1204" s="59"/>
      <c r="X1204" s="59"/>
      <c r="Y1204" s="59"/>
      <c r="Z1204" s="59"/>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8"/>
      <c r="K1205" s="59"/>
      <c r="L1205" s="59"/>
      <c r="M1205" s="59"/>
      <c r="N1205" s="59"/>
      <c r="O1205" s="59"/>
      <c r="P1205" s="59"/>
      <c r="Q1205" s="59"/>
      <c r="R1205" s="59"/>
      <c r="S1205" s="59"/>
      <c r="T1205" s="59"/>
      <c r="U1205" s="59"/>
      <c r="V1205" s="59"/>
      <c r="W1205" s="59"/>
      <c r="X1205" s="59"/>
      <c r="Y1205" s="59"/>
      <c r="Z1205" s="59"/>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8"/>
      <c r="K1206" s="59"/>
      <c r="L1206" s="59"/>
      <c r="M1206" s="59"/>
      <c r="N1206" s="59"/>
      <c r="O1206" s="59"/>
      <c r="P1206" s="59"/>
      <c r="Q1206" s="59"/>
      <c r="R1206" s="59"/>
      <c r="S1206" s="59"/>
      <c r="T1206" s="59"/>
      <c r="U1206" s="59"/>
      <c r="V1206" s="59"/>
      <c r="W1206" s="59"/>
      <c r="X1206" s="59"/>
      <c r="Y1206" s="59"/>
      <c r="Z1206" s="59"/>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8"/>
      <c r="K1207" s="59"/>
      <c r="L1207" s="59"/>
      <c r="M1207" s="59"/>
      <c r="N1207" s="59"/>
      <c r="O1207" s="59"/>
      <c r="P1207" s="59"/>
      <c r="Q1207" s="59"/>
      <c r="R1207" s="59"/>
      <c r="S1207" s="59"/>
      <c r="T1207" s="59"/>
      <c r="U1207" s="59"/>
      <c r="V1207" s="59"/>
      <c r="W1207" s="59"/>
      <c r="X1207" s="59"/>
      <c r="Y1207" s="59"/>
      <c r="Z1207" s="59"/>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8"/>
      <c r="K1208" s="59"/>
      <c r="L1208" s="59"/>
      <c r="M1208" s="59"/>
      <c r="N1208" s="59"/>
      <c r="O1208" s="59"/>
      <c r="P1208" s="59"/>
      <c r="Q1208" s="59"/>
      <c r="R1208" s="59"/>
      <c r="S1208" s="59"/>
      <c r="T1208" s="59"/>
      <c r="U1208" s="59"/>
      <c r="V1208" s="59"/>
      <c r="W1208" s="59"/>
      <c r="X1208" s="59"/>
      <c r="Y1208" s="59"/>
      <c r="Z1208" s="59"/>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8"/>
      <c r="K1209" s="59"/>
      <c r="L1209" s="59"/>
      <c r="M1209" s="59"/>
      <c r="N1209" s="59"/>
      <c r="O1209" s="59"/>
      <c r="P1209" s="59"/>
      <c r="Q1209" s="59"/>
      <c r="R1209" s="59"/>
      <c r="S1209" s="59"/>
      <c r="T1209" s="59"/>
      <c r="U1209" s="59"/>
      <c r="V1209" s="59"/>
      <c r="W1209" s="59"/>
      <c r="X1209" s="59"/>
      <c r="Y1209" s="59"/>
      <c r="Z1209" s="59"/>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8"/>
      <c r="K1210" s="59"/>
      <c r="L1210" s="59"/>
      <c r="M1210" s="59"/>
      <c r="N1210" s="59"/>
      <c r="O1210" s="59"/>
      <c r="P1210" s="59"/>
      <c r="Q1210" s="59"/>
      <c r="R1210" s="59"/>
      <c r="S1210" s="59"/>
      <c r="T1210" s="59"/>
      <c r="U1210" s="59"/>
      <c r="V1210" s="59"/>
      <c r="W1210" s="59"/>
      <c r="X1210" s="59"/>
      <c r="Y1210" s="59"/>
      <c r="Z1210" s="59"/>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8"/>
      <c r="K1211" s="59"/>
      <c r="L1211" s="59"/>
      <c r="M1211" s="59"/>
      <c r="N1211" s="59"/>
      <c r="O1211" s="59"/>
      <c r="P1211" s="59"/>
      <c r="Q1211" s="59"/>
      <c r="R1211" s="59"/>
      <c r="S1211" s="59"/>
      <c r="T1211" s="59"/>
      <c r="U1211" s="59"/>
      <c r="V1211" s="59"/>
      <c r="W1211" s="59"/>
      <c r="X1211" s="59"/>
      <c r="Y1211" s="59"/>
      <c r="Z1211" s="59"/>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8"/>
      <c r="K1212" s="59"/>
      <c r="L1212" s="59"/>
      <c r="M1212" s="59"/>
      <c r="N1212" s="59"/>
      <c r="O1212" s="59"/>
      <c r="P1212" s="59"/>
      <c r="Q1212" s="59"/>
      <c r="R1212" s="59"/>
      <c r="S1212" s="59"/>
      <c r="T1212" s="59"/>
      <c r="U1212" s="59"/>
      <c r="V1212" s="59"/>
      <c r="W1212" s="59"/>
      <c r="X1212" s="59"/>
      <c r="Y1212" s="59"/>
      <c r="Z1212" s="59"/>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8"/>
      <c r="K1213" s="59"/>
      <c r="L1213" s="59"/>
      <c r="M1213" s="59"/>
      <c r="N1213" s="59"/>
      <c r="O1213" s="59"/>
      <c r="P1213" s="59"/>
      <c r="Q1213" s="59"/>
      <c r="R1213" s="59"/>
      <c r="S1213" s="59"/>
      <c r="T1213" s="59"/>
      <c r="U1213" s="59"/>
      <c r="V1213" s="59"/>
      <c r="W1213" s="59"/>
      <c r="X1213" s="59"/>
      <c r="Y1213" s="59"/>
      <c r="Z1213" s="59"/>
    </row>
    <row r="1214" spans="1:26" ht="12.75" customHeight="1" x14ac:dyDescent="0.2">
      <c r="A1214" s="55">
        <v>152</v>
      </c>
      <c r="B1214" s="54">
        <v>231</v>
      </c>
      <c r="C1214" s="54">
        <f>BILANCA!D237</f>
        <v>72013.590000000011</v>
      </c>
      <c r="D1214" s="54">
        <f>BILANCA!E237</f>
        <v>97795.92</v>
      </c>
      <c r="E1214" s="54">
        <v>0</v>
      </c>
      <c r="F1214" s="54">
        <v>0</v>
      </c>
      <c r="G1214" s="56">
        <f t="shared" si="38"/>
        <v>61816.854330000002</v>
      </c>
      <c r="H1214" s="56">
        <f t="shared" si="37"/>
        <v>0.48999999999068677</v>
      </c>
      <c r="I1214" s="57"/>
      <c r="J1214" s="58"/>
      <c r="K1214" s="59"/>
      <c r="L1214" s="59"/>
      <c r="M1214" s="59"/>
      <c r="N1214" s="59"/>
      <c r="O1214" s="59"/>
      <c r="P1214" s="59"/>
      <c r="Q1214" s="59"/>
      <c r="R1214" s="59"/>
      <c r="S1214" s="59"/>
      <c r="T1214" s="59"/>
      <c r="U1214" s="59"/>
      <c r="V1214" s="59"/>
      <c r="W1214" s="59"/>
      <c r="X1214" s="59"/>
      <c r="Y1214" s="59"/>
      <c r="Z1214" s="59"/>
    </row>
    <row r="1215" spans="1:26" ht="12.75" customHeight="1" x14ac:dyDescent="0.2">
      <c r="A1215" s="55">
        <v>152</v>
      </c>
      <c r="B1215" s="54">
        <v>232</v>
      </c>
      <c r="C1215" s="54">
        <f>BILANCA!D238</f>
        <v>59610.82</v>
      </c>
      <c r="D1215" s="54">
        <f>BILANCA!E238</f>
        <v>58535.62</v>
      </c>
      <c r="E1215" s="54">
        <v>0</v>
      </c>
      <c r="F1215" s="54">
        <v>0</v>
      </c>
      <c r="G1215" s="56">
        <f t="shared" si="38"/>
        <v>40990.23792</v>
      </c>
      <c r="H1215" s="56">
        <f t="shared" si="37"/>
        <v>0.55999999999767169</v>
      </c>
      <c r="I1215" s="57"/>
      <c r="J1215" s="58"/>
      <c r="K1215" s="59"/>
      <c r="L1215" s="59"/>
      <c r="M1215" s="59"/>
      <c r="N1215" s="59"/>
      <c r="O1215" s="59"/>
      <c r="P1215" s="59"/>
      <c r="Q1215" s="59"/>
      <c r="R1215" s="59"/>
      <c r="S1215" s="59"/>
      <c r="T1215" s="59"/>
      <c r="U1215" s="59"/>
      <c r="V1215" s="59"/>
      <c r="W1215" s="59"/>
      <c r="X1215" s="59"/>
      <c r="Y1215" s="59"/>
      <c r="Z1215" s="59"/>
    </row>
    <row r="1216" spans="1:26" ht="12.75" customHeight="1" x14ac:dyDescent="0.2">
      <c r="A1216" s="55">
        <v>152</v>
      </c>
      <c r="B1216" s="54">
        <v>233</v>
      </c>
      <c r="C1216" s="54">
        <f>BILANCA!D239</f>
        <v>59610.82</v>
      </c>
      <c r="D1216" s="54">
        <f>BILANCA!E239</f>
        <v>58535.62</v>
      </c>
      <c r="E1216" s="54">
        <v>0</v>
      </c>
      <c r="F1216" s="54">
        <v>0</v>
      </c>
      <c r="G1216" s="56">
        <f t="shared" si="38"/>
        <v>41166.919980000006</v>
      </c>
      <c r="H1216" s="56">
        <f t="shared" si="37"/>
        <v>0.55999999999767169</v>
      </c>
      <c r="I1216" s="57"/>
      <c r="J1216" s="58"/>
      <c r="K1216" s="59"/>
      <c r="L1216" s="59"/>
      <c r="M1216" s="59"/>
      <c r="N1216" s="59"/>
      <c r="O1216" s="59"/>
      <c r="P1216" s="59"/>
      <c r="Q1216" s="59"/>
      <c r="R1216" s="59"/>
      <c r="S1216" s="59"/>
      <c r="T1216" s="59"/>
      <c r="U1216" s="59"/>
      <c r="V1216" s="59"/>
      <c r="W1216" s="59"/>
      <c r="X1216" s="59"/>
      <c r="Y1216" s="59"/>
      <c r="Z1216" s="59"/>
    </row>
    <row r="1217" spans="1:26" ht="12.75" customHeight="1" x14ac:dyDescent="0.2">
      <c r="A1217" s="55">
        <v>152</v>
      </c>
      <c r="B1217" s="54">
        <v>234</v>
      </c>
      <c r="C1217" s="54">
        <f>BILANCA!D240</f>
        <v>59610.82</v>
      </c>
      <c r="D1217" s="54">
        <f>BILANCA!E240</f>
        <v>58535.62</v>
      </c>
      <c r="E1217" s="54">
        <v>0</v>
      </c>
      <c r="F1217" s="54">
        <v>0</v>
      </c>
      <c r="G1217" s="56">
        <f t="shared" si="38"/>
        <v>41343.602039999998</v>
      </c>
      <c r="H1217" s="56">
        <f t="shared" si="37"/>
        <v>0.55999999999767169</v>
      </c>
      <c r="I1217" s="57"/>
      <c r="J1217" s="58"/>
      <c r="K1217" s="59"/>
      <c r="L1217" s="59"/>
      <c r="M1217" s="59"/>
      <c r="N1217" s="59"/>
      <c r="O1217" s="59"/>
      <c r="P1217" s="59"/>
      <c r="Q1217" s="59"/>
      <c r="R1217" s="59"/>
      <c r="S1217" s="59"/>
      <c r="T1217" s="59"/>
      <c r="U1217" s="59"/>
      <c r="V1217" s="59"/>
      <c r="W1217" s="59"/>
      <c r="X1217" s="59"/>
      <c r="Y1217" s="59"/>
      <c r="Z1217" s="59"/>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8"/>
      <c r="K1218" s="59"/>
      <c r="L1218" s="59"/>
      <c r="M1218" s="59"/>
      <c r="N1218" s="59"/>
      <c r="O1218" s="59"/>
      <c r="P1218" s="59"/>
      <c r="Q1218" s="59"/>
      <c r="R1218" s="59"/>
      <c r="S1218" s="59"/>
      <c r="T1218" s="59"/>
      <c r="U1218" s="59"/>
      <c r="V1218" s="59"/>
      <c r="W1218" s="59"/>
      <c r="X1218" s="59"/>
      <c r="Y1218" s="59"/>
      <c r="Z1218" s="59"/>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8"/>
      <c r="K1219" s="59"/>
      <c r="L1219" s="59"/>
      <c r="M1219" s="59"/>
      <c r="N1219" s="59"/>
      <c r="O1219" s="59"/>
      <c r="P1219" s="59"/>
      <c r="Q1219" s="59"/>
      <c r="R1219" s="59"/>
      <c r="S1219" s="59"/>
      <c r="T1219" s="59"/>
      <c r="U1219" s="59"/>
      <c r="V1219" s="59"/>
      <c r="W1219" s="59"/>
      <c r="X1219" s="59"/>
      <c r="Y1219" s="59"/>
      <c r="Z1219" s="59"/>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8"/>
      <c r="K1220" s="59"/>
      <c r="L1220" s="59"/>
      <c r="M1220" s="59"/>
      <c r="N1220" s="59"/>
      <c r="O1220" s="59"/>
      <c r="P1220" s="59"/>
      <c r="Q1220" s="59"/>
      <c r="R1220" s="59"/>
      <c r="S1220" s="59"/>
      <c r="T1220" s="59"/>
      <c r="U1220" s="59"/>
      <c r="V1220" s="59"/>
      <c r="W1220" s="59"/>
      <c r="X1220" s="59"/>
      <c r="Y1220" s="59"/>
      <c r="Z1220" s="59"/>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8"/>
      <c r="K1221" s="59"/>
      <c r="L1221" s="59"/>
      <c r="M1221" s="59"/>
      <c r="N1221" s="59"/>
      <c r="O1221" s="59"/>
      <c r="P1221" s="59"/>
      <c r="Q1221" s="59"/>
      <c r="R1221" s="59"/>
      <c r="S1221" s="59"/>
      <c r="T1221" s="59"/>
      <c r="U1221" s="59"/>
      <c r="V1221" s="59"/>
      <c r="W1221" s="59"/>
      <c r="X1221" s="59"/>
      <c r="Y1221" s="59"/>
      <c r="Z1221" s="59"/>
    </row>
    <row r="1222" spans="1:26" ht="12.75" customHeight="1" x14ac:dyDescent="0.2">
      <c r="A1222" s="55">
        <v>152</v>
      </c>
      <c r="B1222" s="54">
        <v>239</v>
      </c>
      <c r="C1222" s="54">
        <f>BILANCA!D245</f>
        <v>6248</v>
      </c>
      <c r="D1222" s="54">
        <f>BILANCA!E245</f>
        <v>32669.930000000004</v>
      </c>
      <c r="E1222" s="54">
        <v>0</v>
      </c>
      <c r="F1222" s="54">
        <v>0</v>
      </c>
      <c r="G1222" s="56">
        <f t="shared" si="38"/>
        <v>17109.498540000001</v>
      </c>
      <c r="H1222" s="56">
        <f t="shared" si="39"/>
        <v>6.9999999996070983E-2</v>
      </c>
      <c r="I1222" s="57"/>
      <c r="J1222" s="58"/>
      <c r="K1222" s="59"/>
      <c r="L1222" s="59"/>
      <c r="M1222" s="59"/>
      <c r="N1222" s="59"/>
      <c r="O1222" s="59"/>
      <c r="P1222" s="59"/>
      <c r="Q1222" s="59"/>
      <c r="R1222" s="59"/>
      <c r="S1222" s="59"/>
      <c r="T1222" s="59"/>
      <c r="U1222" s="59"/>
      <c r="V1222" s="59"/>
      <c r="W1222" s="59"/>
      <c r="X1222" s="59"/>
      <c r="Y1222" s="59"/>
      <c r="Z1222" s="59"/>
    </row>
    <row r="1223" spans="1:26" ht="12.75" customHeight="1" x14ac:dyDescent="0.2">
      <c r="A1223" s="55">
        <v>152</v>
      </c>
      <c r="B1223" s="54">
        <v>240</v>
      </c>
      <c r="C1223" s="54">
        <f>BILANCA!D246</f>
        <v>0</v>
      </c>
      <c r="D1223" s="54">
        <f>BILANCA!E246</f>
        <v>60657.05</v>
      </c>
      <c r="E1223" s="54">
        <v>0</v>
      </c>
      <c r="F1223" s="54">
        <v>0</v>
      </c>
      <c r="G1223" s="56">
        <f t="shared" si="38"/>
        <v>29115.384000000002</v>
      </c>
      <c r="H1223" s="56">
        <f t="shared" si="39"/>
        <v>5.0000000002910383E-2</v>
      </c>
      <c r="I1223" s="57"/>
      <c r="J1223" s="58"/>
      <c r="K1223" s="59"/>
      <c r="L1223" s="59"/>
      <c r="M1223" s="59"/>
      <c r="N1223" s="59"/>
      <c r="O1223" s="59"/>
      <c r="P1223" s="59"/>
      <c r="Q1223" s="59"/>
      <c r="R1223" s="59"/>
      <c r="S1223" s="59"/>
      <c r="T1223" s="59"/>
      <c r="U1223" s="59"/>
      <c r="V1223" s="59"/>
      <c r="W1223" s="59"/>
      <c r="X1223" s="59"/>
      <c r="Y1223" s="59"/>
      <c r="Z1223" s="59"/>
    </row>
    <row r="1224" spans="1:26" ht="12.75" customHeight="1" x14ac:dyDescent="0.2">
      <c r="A1224" s="55">
        <v>152</v>
      </c>
      <c r="B1224" s="54">
        <v>241</v>
      </c>
      <c r="C1224" s="54">
        <f>BILANCA!D247</f>
        <v>0</v>
      </c>
      <c r="D1224" s="54">
        <f>BILANCA!E247</f>
        <v>60657.05</v>
      </c>
      <c r="E1224" s="54">
        <v>0</v>
      </c>
      <c r="F1224" s="54">
        <v>0</v>
      </c>
      <c r="G1224" s="56">
        <f t="shared" si="38"/>
        <v>29236.698100000001</v>
      </c>
      <c r="H1224" s="56">
        <f t="shared" si="39"/>
        <v>5.0000000002910383E-2</v>
      </c>
      <c r="I1224" s="57"/>
      <c r="J1224" s="58"/>
      <c r="K1224" s="59"/>
      <c r="L1224" s="59"/>
      <c r="M1224" s="59"/>
      <c r="N1224" s="59"/>
      <c r="O1224" s="59"/>
      <c r="P1224" s="59"/>
      <c r="Q1224" s="59"/>
      <c r="R1224" s="59"/>
      <c r="S1224" s="59"/>
      <c r="T1224" s="59"/>
      <c r="U1224" s="59"/>
      <c r="V1224" s="59"/>
      <c r="W1224" s="59"/>
      <c r="X1224" s="59"/>
      <c r="Y1224" s="59"/>
      <c r="Z1224" s="59"/>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8"/>
      <c r="K1225" s="59"/>
      <c r="L1225" s="59"/>
      <c r="M1225" s="59"/>
      <c r="N1225" s="59"/>
      <c r="O1225" s="59"/>
      <c r="P1225" s="59"/>
      <c r="Q1225" s="59"/>
      <c r="R1225" s="59"/>
      <c r="S1225" s="59"/>
      <c r="T1225" s="59"/>
      <c r="U1225" s="59"/>
      <c r="V1225" s="59"/>
      <c r="W1225" s="59"/>
      <c r="X1225" s="59"/>
      <c r="Y1225" s="59"/>
      <c r="Z1225" s="59"/>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8"/>
      <c r="K1226" s="59"/>
      <c r="L1226" s="59"/>
      <c r="M1226" s="59"/>
      <c r="N1226" s="59"/>
      <c r="O1226" s="59"/>
      <c r="P1226" s="59"/>
      <c r="Q1226" s="59"/>
      <c r="R1226" s="59"/>
      <c r="S1226" s="59"/>
      <c r="T1226" s="59"/>
      <c r="U1226" s="59"/>
      <c r="V1226" s="59"/>
      <c r="W1226" s="59"/>
      <c r="X1226" s="59"/>
      <c r="Y1226" s="59"/>
      <c r="Z1226" s="59"/>
    </row>
    <row r="1227" spans="1:26" ht="12.75" customHeight="1" x14ac:dyDescent="0.2">
      <c r="A1227" s="55">
        <v>152</v>
      </c>
      <c r="B1227" s="54">
        <v>244</v>
      </c>
      <c r="C1227" s="54">
        <f>BILANCA!D250</f>
        <v>0</v>
      </c>
      <c r="D1227" s="54">
        <f>BILANCA!E250</f>
        <v>27987.119999999999</v>
      </c>
      <c r="E1227" s="54">
        <v>0</v>
      </c>
      <c r="F1227" s="54">
        <v>0</v>
      </c>
      <c r="G1227" s="56">
        <f t="shared" si="38"/>
        <v>13657.714559999999</v>
      </c>
      <c r="H1227" s="56">
        <f t="shared" si="39"/>
        <v>0.11999999999898137</v>
      </c>
      <c r="I1227" s="57"/>
      <c r="J1227" s="58"/>
      <c r="K1227" s="59"/>
      <c r="L1227" s="59"/>
      <c r="M1227" s="59"/>
      <c r="N1227" s="59"/>
      <c r="O1227" s="59"/>
      <c r="P1227" s="59"/>
      <c r="Q1227" s="59"/>
      <c r="R1227" s="59"/>
      <c r="S1227" s="59"/>
      <c r="T1227" s="59"/>
      <c r="U1227" s="59"/>
      <c r="V1227" s="59"/>
      <c r="W1227" s="59"/>
      <c r="X1227" s="59"/>
      <c r="Y1227" s="59"/>
      <c r="Z1227" s="59"/>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8"/>
      <c r="K1228" s="59"/>
      <c r="L1228" s="59"/>
      <c r="M1228" s="59"/>
      <c r="N1228" s="59"/>
      <c r="O1228" s="59"/>
      <c r="P1228" s="59"/>
      <c r="Q1228" s="59"/>
      <c r="R1228" s="59"/>
      <c r="S1228" s="59"/>
      <c r="T1228" s="59"/>
      <c r="U1228" s="59"/>
      <c r="V1228" s="59"/>
      <c r="W1228" s="59"/>
      <c r="X1228" s="59"/>
      <c r="Y1228" s="59"/>
      <c r="Z1228" s="59"/>
    </row>
    <row r="1229" spans="1:26" ht="12.75" customHeight="1" x14ac:dyDescent="0.2">
      <c r="A1229" s="55">
        <v>152</v>
      </c>
      <c r="B1229" s="54">
        <v>246</v>
      </c>
      <c r="C1229" s="54">
        <f>BILANCA!D252</f>
        <v>0</v>
      </c>
      <c r="D1229" s="54">
        <f>BILANCA!E252</f>
        <v>27987.119999999999</v>
      </c>
      <c r="E1229" s="54">
        <v>0</v>
      </c>
      <c r="F1229" s="54">
        <v>0</v>
      </c>
      <c r="G1229" s="56">
        <f t="shared" si="38"/>
        <v>13769.663039999999</v>
      </c>
      <c r="H1229" s="56">
        <f t="shared" si="39"/>
        <v>0.11999999999898137</v>
      </c>
      <c r="I1229" s="57"/>
      <c r="J1229" s="58"/>
      <c r="K1229" s="59"/>
      <c r="L1229" s="59"/>
      <c r="M1229" s="59"/>
      <c r="N1229" s="59"/>
      <c r="O1229" s="59"/>
      <c r="P1229" s="59"/>
      <c r="Q1229" s="59"/>
      <c r="R1229" s="59"/>
      <c r="S1229" s="59"/>
      <c r="T1229" s="59"/>
      <c r="U1229" s="59"/>
      <c r="V1229" s="59"/>
      <c r="W1229" s="59"/>
      <c r="X1229" s="59"/>
      <c r="Y1229" s="59"/>
      <c r="Z1229" s="59"/>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8"/>
      <c r="K1230" s="59"/>
      <c r="L1230" s="59"/>
      <c r="M1230" s="59"/>
      <c r="N1230" s="59"/>
      <c r="O1230" s="59"/>
      <c r="P1230" s="59"/>
      <c r="Q1230" s="59"/>
      <c r="R1230" s="59"/>
      <c r="S1230" s="59"/>
      <c r="T1230" s="59"/>
      <c r="U1230" s="59"/>
      <c r="V1230" s="59"/>
      <c r="W1230" s="59"/>
      <c r="X1230" s="59"/>
      <c r="Y1230" s="59"/>
      <c r="Z1230" s="59"/>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8"/>
      <c r="K1231" s="59"/>
      <c r="L1231" s="59"/>
      <c r="M1231" s="59"/>
      <c r="N1231" s="59"/>
      <c r="O1231" s="59"/>
      <c r="P1231" s="59"/>
      <c r="Q1231" s="59"/>
      <c r="R1231" s="59"/>
      <c r="S1231" s="59"/>
      <c r="T1231" s="59"/>
      <c r="U1231" s="59"/>
      <c r="V1231" s="59"/>
      <c r="W1231" s="59"/>
      <c r="X1231" s="59"/>
      <c r="Y1231" s="59"/>
      <c r="Z1231" s="59"/>
    </row>
    <row r="1232" spans="1:26" ht="12.75" customHeight="1" x14ac:dyDescent="0.2">
      <c r="A1232" s="55">
        <v>152</v>
      </c>
      <c r="B1232" s="54">
        <v>249</v>
      </c>
      <c r="C1232" s="54">
        <f>BILANCA!D255</f>
        <v>6154.77</v>
      </c>
      <c r="D1232" s="54">
        <f>BILANCA!E255</f>
        <v>6590.37</v>
      </c>
      <c r="E1232" s="54">
        <v>0</v>
      </c>
      <c r="F1232" s="54">
        <v>0</v>
      </c>
      <c r="G1232" s="56">
        <f t="shared" si="38"/>
        <v>4814.5419899999997</v>
      </c>
      <c r="H1232" s="56">
        <f t="shared" si="39"/>
        <v>0.5999999999994543</v>
      </c>
      <c r="I1232" s="57"/>
      <c r="J1232" s="58"/>
      <c r="K1232" s="59"/>
      <c r="L1232" s="59"/>
      <c r="M1232" s="59"/>
      <c r="N1232" s="59"/>
      <c r="O1232" s="59"/>
      <c r="P1232" s="59"/>
      <c r="Q1232" s="59"/>
      <c r="R1232" s="59"/>
      <c r="S1232" s="59"/>
      <c r="T1232" s="59"/>
      <c r="U1232" s="59"/>
      <c r="V1232" s="59"/>
      <c r="W1232" s="59"/>
      <c r="X1232" s="59"/>
      <c r="Y1232" s="59"/>
      <c r="Z1232" s="59"/>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8"/>
      <c r="K1233" s="59"/>
      <c r="L1233" s="59"/>
      <c r="M1233" s="59"/>
      <c r="N1233" s="59"/>
      <c r="O1233" s="59"/>
      <c r="P1233" s="59"/>
      <c r="Q1233" s="59"/>
      <c r="R1233" s="59"/>
      <c r="S1233" s="59"/>
      <c r="T1233" s="59"/>
      <c r="U1233" s="59"/>
      <c r="V1233" s="59"/>
      <c r="W1233" s="59"/>
      <c r="X1233" s="59"/>
      <c r="Y1233" s="59"/>
      <c r="Z1233" s="59"/>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8"/>
      <c r="K1234" s="59"/>
      <c r="L1234" s="59"/>
      <c r="M1234" s="59"/>
      <c r="N1234" s="59"/>
      <c r="O1234" s="59"/>
      <c r="P1234" s="59"/>
      <c r="Q1234" s="59"/>
      <c r="R1234" s="59"/>
      <c r="S1234" s="59"/>
      <c r="T1234" s="59"/>
      <c r="U1234" s="59"/>
      <c r="V1234" s="59"/>
      <c r="W1234" s="59"/>
      <c r="X1234" s="59"/>
      <c r="Y1234" s="59"/>
      <c r="Z1234" s="59"/>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8"/>
      <c r="K1235" s="59"/>
      <c r="L1235" s="59"/>
      <c r="M1235" s="59"/>
      <c r="N1235" s="59"/>
      <c r="O1235" s="59"/>
      <c r="P1235" s="59"/>
      <c r="Q1235" s="59"/>
      <c r="R1235" s="59"/>
      <c r="S1235" s="59"/>
      <c r="T1235" s="59"/>
      <c r="U1235" s="59"/>
      <c r="V1235" s="59"/>
      <c r="W1235" s="59"/>
      <c r="X1235" s="59"/>
      <c r="Y1235" s="59"/>
      <c r="Z1235" s="59"/>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8"/>
      <c r="K1236" s="59"/>
      <c r="L1236" s="59"/>
      <c r="M1236" s="59"/>
      <c r="N1236" s="59"/>
      <c r="O1236" s="59"/>
      <c r="P1236" s="59"/>
      <c r="Q1236" s="59"/>
      <c r="R1236" s="59"/>
      <c r="S1236" s="59"/>
      <c r="T1236" s="59"/>
      <c r="U1236" s="59"/>
      <c r="V1236" s="59"/>
      <c r="W1236" s="59"/>
      <c r="X1236" s="59"/>
      <c r="Y1236" s="59"/>
      <c r="Z1236" s="59"/>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8"/>
      <c r="K1237" s="59"/>
      <c r="L1237" s="59"/>
      <c r="M1237" s="59"/>
      <c r="N1237" s="59"/>
      <c r="O1237" s="59"/>
      <c r="P1237" s="59"/>
      <c r="Q1237" s="59"/>
      <c r="R1237" s="59"/>
      <c r="S1237" s="59"/>
      <c r="T1237" s="59"/>
      <c r="U1237" s="59"/>
      <c r="V1237" s="59"/>
      <c r="W1237" s="59"/>
      <c r="X1237" s="59"/>
      <c r="Y1237" s="59"/>
      <c r="Z1237" s="59"/>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8"/>
      <c r="K1238" s="59"/>
      <c r="L1238" s="59"/>
      <c r="M1238" s="59"/>
      <c r="N1238" s="59"/>
      <c r="O1238" s="59"/>
      <c r="P1238" s="59"/>
      <c r="Q1238" s="59"/>
      <c r="R1238" s="59"/>
      <c r="S1238" s="59"/>
      <c r="T1238" s="59"/>
      <c r="U1238" s="59"/>
      <c r="V1238" s="59"/>
      <c r="W1238" s="59"/>
      <c r="X1238" s="59"/>
      <c r="Y1238" s="59"/>
      <c r="Z1238" s="59"/>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8"/>
      <c r="K1239" s="59"/>
      <c r="L1239" s="59"/>
      <c r="M1239" s="59"/>
      <c r="N1239" s="59"/>
      <c r="O1239" s="59"/>
      <c r="P1239" s="59"/>
      <c r="Q1239" s="59"/>
      <c r="R1239" s="59"/>
      <c r="S1239" s="59"/>
      <c r="T1239" s="59"/>
      <c r="U1239" s="59"/>
      <c r="V1239" s="59"/>
      <c r="W1239" s="59"/>
      <c r="X1239" s="59"/>
      <c r="Y1239" s="59"/>
      <c r="Z1239" s="59"/>
    </row>
    <row r="1240" spans="1:26" ht="12.75" customHeight="1" x14ac:dyDescent="0.2">
      <c r="A1240" s="55">
        <v>152</v>
      </c>
      <c r="B1240" s="54">
        <v>257</v>
      </c>
      <c r="C1240" s="54">
        <f>BILANCA!D264</f>
        <v>1242.8499999999999</v>
      </c>
      <c r="D1240" s="54">
        <f>BILANCA!E264</f>
        <v>807.25</v>
      </c>
      <c r="E1240" s="54">
        <v>0</v>
      </c>
      <c r="F1240" s="54">
        <v>0</v>
      </c>
      <c r="G1240" s="56">
        <f t="shared" ref="G1240:G1303" si="40">B1240/1000*C1240+B1240/500*D1240</f>
        <v>734.33895000000007</v>
      </c>
      <c r="H1240" s="56">
        <f t="shared" si="39"/>
        <v>0.40000000000009095</v>
      </c>
      <c r="I1240" s="57"/>
      <c r="J1240" s="58"/>
      <c r="K1240" s="59"/>
      <c r="L1240" s="59"/>
      <c r="M1240" s="59"/>
      <c r="N1240" s="59"/>
      <c r="O1240" s="59"/>
      <c r="P1240" s="59"/>
      <c r="Q1240" s="59"/>
      <c r="R1240" s="59"/>
      <c r="S1240" s="59"/>
      <c r="T1240" s="59"/>
      <c r="U1240" s="59"/>
      <c r="V1240" s="59"/>
      <c r="W1240" s="59"/>
      <c r="X1240" s="59"/>
      <c r="Y1240" s="59"/>
      <c r="Z1240" s="59"/>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8"/>
      <c r="K1241" s="59"/>
      <c r="L1241" s="59"/>
      <c r="M1241" s="59"/>
      <c r="N1241" s="59"/>
      <c r="O1241" s="59"/>
      <c r="P1241" s="59"/>
      <c r="Q1241" s="59"/>
      <c r="R1241" s="59"/>
      <c r="S1241" s="59"/>
      <c r="T1241" s="59"/>
      <c r="U1241" s="59"/>
      <c r="V1241" s="59"/>
      <c r="W1241" s="59"/>
      <c r="X1241" s="59"/>
      <c r="Y1241" s="59"/>
      <c r="Z1241" s="59"/>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8"/>
      <c r="K1242" s="59"/>
      <c r="L1242" s="59"/>
      <c r="M1242" s="59"/>
      <c r="N1242" s="59"/>
      <c r="O1242" s="59"/>
      <c r="P1242" s="59"/>
      <c r="Q1242" s="59"/>
      <c r="R1242" s="59"/>
      <c r="S1242" s="59"/>
      <c r="T1242" s="59"/>
      <c r="U1242" s="59"/>
      <c r="V1242" s="59"/>
      <c r="W1242" s="59"/>
      <c r="X1242" s="59"/>
      <c r="Y1242" s="59"/>
      <c r="Z1242" s="59"/>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8"/>
      <c r="K1243" s="59"/>
      <c r="L1243" s="59"/>
      <c r="M1243" s="59"/>
      <c r="N1243" s="59"/>
      <c r="O1243" s="59"/>
      <c r="P1243" s="59"/>
      <c r="Q1243" s="59"/>
      <c r="R1243" s="59"/>
      <c r="S1243" s="59"/>
      <c r="T1243" s="59"/>
      <c r="U1243" s="59"/>
      <c r="V1243" s="59"/>
      <c r="W1243" s="59"/>
      <c r="X1243" s="59"/>
      <c r="Y1243" s="59"/>
      <c r="Z1243" s="59"/>
    </row>
    <row r="1244" spans="1:26" ht="12.75" customHeight="1" x14ac:dyDescent="0.2">
      <c r="A1244" s="55">
        <v>152</v>
      </c>
      <c r="B1244" s="54">
        <v>261</v>
      </c>
      <c r="C1244" s="54">
        <f>BILANCA!D268</f>
        <v>16815.580000000002</v>
      </c>
      <c r="D1244" s="54">
        <f>BILANCA!E268</f>
        <v>21750.14</v>
      </c>
      <c r="E1244" s="54">
        <v>0</v>
      </c>
      <c r="F1244" s="54">
        <v>0</v>
      </c>
      <c r="G1244" s="56">
        <f t="shared" si="40"/>
        <v>15742.439460000001</v>
      </c>
      <c r="H1244" s="56">
        <f t="shared" si="39"/>
        <v>0.55999999999767169</v>
      </c>
      <c r="I1244" s="57"/>
      <c r="J1244" s="58"/>
      <c r="K1244" s="59"/>
      <c r="L1244" s="59"/>
      <c r="M1244" s="59"/>
      <c r="N1244" s="59"/>
      <c r="O1244" s="59"/>
      <c r="P1244" s="59"/>
      <c r="Q1244" s="59"/>
      <c r="R1244" s="59"/>
      <c r="S1244" s="59"/>
      <c r="T1244" s="59"/>
      <c r="U1244" s="59"/>
      <c r="V1244" s="59"/>
      <c r="W1244" s="59"/>
      <c r="X1244" s="59"/>
      <c r="Y1244" s="59"/>
      <c r="Z1244" s="59"/>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8"/>
      <c r="K1245" s="59"/>
      <c r="L1245" s="59"/>
      <c r="M1245" s="59"/>
      <c r="N1245" s="59"/>
      <c r="O1245" s="59"/>
      <c r="P1245" s="59"/>
      <c r="Q1245" s="59"/>
      <c r="R1245" s="59"/>
      <c r="S1245" s="59"/>
      <c r="T1245" s="59"/>
      <c r="U1245" s="59"/>
      <c r="V1245" s="59"/>
      <c r="W1245" s="59"/>
      <c r="X1245" s="59"/>
      <c r="Y1245" s="59"/>
      <c r="Z1245" s="59"/>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8"/>
      <c r="K1246" s="59"/>
      <c r="L1246" s="59"/>
      <c r="M1246" s="59"/>
      <c r="N1246" s="59"/>
      <c r="O1246" s="59"/>
      <c r="P1246" s="59"/>
      <c r="Q1246" s="59"/>
      <c r="R1246" s="59"/>
      <c r="S1246" s="59"/>
      <c r="T1246" s="59"/>
      <c r="U1246" s="59"/>
      <c r="V1246" s="59"/>
      <c r="W1246" s="59"/>
      <c r="X1246" s="59"/>
      <c r="Y1246" s="59"/>
      <c r="Z1246" s="59"/>
    </row>
    <row r="1247" spans="1:26" ht="12.75" customHeight="1" x14ac:dyDescent="0.2">
      <c r="A1247" s="55">
        <v>152</v>
      </c>
      <c r="B1247" s="54">
        <v>264</v>
      </c>
      <c r="C1247" s="54">
        <f>BILANCA!D271</f>
        <v>552.26</v>
      </c>
      <c r="D1247" s="54">
        <f>BILANCA!E271</f>
        <v>0</v>
      </c>
      <c r="E1247" s="54">
        <v>0</v>
      </c>
      <c r="F1247" s="54">
        <v>0</v>
      </c>
      <c r="G1247" s="56">
        <f t="shared" si="40"/>
        <v>145.79664</v>
      </c>
      <c r="H1247" s="56">
        <f t="shared" si="39"/>
        <v>0.25999999999999091</v>
      </c>
      <c r="I1247" s="57"/>
      <c r="J1247" s="58"/>
      <c r="K1247" s="59"/>
      <c r="L1247" s="59"/>
      <c r="M1247" s="59"/>
      <c r="N1247" s="59"/>
      <c r="O1247" s="59"/>
      <c r="P1247" s="59"/>
      <c r="Q1247" s="59"/>
      <c r="R1247" s="59"/>
      <c r="S1247" s="59"/>
      <c r="T1247" s="59"/>
      <c r="U1247" s="59"/>
      <c r="V1247" s="59"/>
      <c r="W1247" s="59"/>
      <c r="X1247" s="59"/>
      <c r="Y1247" s="59"/>
      <c r="Z1247" s="59"/>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8"/>
      <c r="K1248" s="59"/>
      <c r="L1248" s="59"/>
      <c r="M1248" s="59"/>
      <c r="N1248" s="59"/>
      <c r="O1248" s="59"/>
      <c r="P1248" s="59"/>
      <c r="Q1248" s="59"/>
      <c r="R1248" s="59"/>
      <c r="S1248" s="59"/>
      <c r="T1248" s="59"/>
      <c r="U1248" s="59"/>
      <c r="V1248" s="59"/>
      <c r="W1248" s="59"/>
      <c r="X1248" s="59"/>
      <c r="Y1248" s="59"/>
      <c r="Z1248" s="59"/>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8"/>
      <c r="K1249" s="59"/>
      <c r="L1249" s="59"/>
      <c r="M1249" s="59"/>
      <c r="N1249" s="59"/>
      <c r="O1249" s="59"/>
      <c r="P1249" s="59"/>
      <c r="Q1249" s="59"/>
      <c r="R1249" s="59"/>
      <c r="S1249" s="59"/>
      <c r="T1249" s="59"/>
      <c r="U1249" s="59"/>
      <c r="V1249" s="59"/>
      <c r="W1249" s="59"/>
      <c r="X1249" s="59"/>
      <c r="Y1249" s="59"/>
      <c r="Z1249" s="59"/>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8"/>
      <c r="K1250" s="59"/>
      <c r="L1250" s="59"/>
      <c r="M1250" s="59"/>
      <c r="N1250" s="59"/>
      <c r="O1250" s="59"/>
      <c r="P1250" s="59"/>
      <c r="Q1250" s="59"/>
      <c r="R1250" s="59"/>
      <c r="S1250" s="59"/>
      <c r="T1250" s="59"/>
      <c r="U1250" s="59"/>
      <c r="V1250" s="59"/>
      <c r="W1250" s="59"/>
      <c r="X1250" s="59"/>
      <c r="Y1250" s="59"/>
      <c r="Z1250" s="59"/>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8"/>
      <c r="K1251" s="59"/>
      <c r="L1251" s="59"/>
      <c r="M1251" s="59"/>
      <c r="N1251" s="59"/>
      <c r="O1251" s="59"/>
      <c r="P1251" s="59"/>
      <c r="Q1251" s="59"/>
      <c r="R1251" s="59"/>
      <c r="S1251" s="59"/>
      <c r="T1251" s="59"/>
      <c r="U1251" s="59"/>
      <c r="V1251" s="59"/>
      <c r="W1251" s="59"/>
      <c r="X1251" s="59"/>
      <c r="Y1251" s="59"/>
      <c r="Z1251" s="59"/>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8"/>
      <c r="K1252" s="59"/>
      <c r="L1252" s="59"/>
      <c r="M1252" s="59"/>
      <c r="N1252" s="59"/>
      <c r="O1252" s="59"/>
      <c r="P1252" s="59"/>
      <c r="Q1252" s="59"/>
      <c r="R1252" s="59"/>
      <c r="S1252" s="59"/>
      <c r="T1252" s="59"/>
      <c r="U1252" s="59"/>
      <c r="V1252" s="59"/>
      <c r="W1252" s="59"/>
      <c r="X1252" s="59"/>
      <c r="Y1252" s="59"/>
      <c r="Z1252" s="59"/>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8"/>
      <c r="K1253" s="59"/>
      <c r="L1253" s="59"/>
      <c r="M1253" s="59"/>
      <c r="N1253" s="59"/>
      <c r="O1253" s="59"/>
      <c r="P1253" s="59"/>
      <c r="Q1253" s="59"/>
      <c r="R1253" s="59"/>
      <c r="S1253" s="59"/>
      <c r="T1253" s="59"/>
      <c r="U1253" s="59"/>
      <c r="V1253" s="59"/>
      <c r="W1253" s="59"/>
      <c r="X1253" s="59"/>
      <c r="Y1253" s="59"/>
      <c r="Z1253" s="59"/>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8"/>
      <c r="K1254" s="59"/>
      <c r="L1254" s="59"/>
      <c r="M1254" s="59"/>
      <c r="N1254" s="59"/>
      <c r="O1254" s="59"/>
      <c r="P1254" s="59"/>
      <c r="Q1254" s="59"/>
      <c r="R1254" s="59"/>
      <c r="S1254" s="59"/>
      <c r="T1254" s="59"/>
      <c r="U1254" s="59"/>
      <c r="V1254" s="59"/>
      <c r="W1254" s="59"/>
      <c r="X1254" s="59"/>
      <c r="Y1254" s="59"/>
      <c r="Z1254" s="59"/>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8"/>
      <c r="K1255" s="59"/>
      <c r="L1255" s="59"/>
      <c r="M1255" s="59"/>
      <c r="N1255" s="59"/>
      <c r="O1255" s="59"/>
      <c r="P1255" s="59"/>
      <c r="Q1255" s="59"/>
      <c r="R1255" s="59"/>
      <c r="S1255" s="59"/>
      <c r="T1255" s="59"/>
      <c r="U1255" s="59"/>
      <c r="V1255" s="59"/>
      <c r="W1255" s="59"/>
      <c r="X1255" s="59"/>
      <c r="Y1255" s="59"/>
      <c r="Z1255" s="59"/>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8"/>
      <c r="K1256" s="59"/>
      <c r="L1256" s="59"/>
      <c r="M1256" s="59"/>
      <c r="N1256" s="59"/>
      <c r="O1256" s="59"/>
      <c r="P1256" s="59"/>
      <c r="Q1256" s="59"/>
      <c r="R1256" s="59"/>
      <c r="S1256" s="59"/>
      <c r="T1256" s="59"/>
      <c r="U1256" s="59"/>
      <c r="V1256" s="59"/>
      <c r="W1256" s="59"/>
      <c r="X1256" s="59"/>
      <c r="Y1256" s="59"/>
      <c r="Z1256" s="59"/>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8"/>
      <c r="K1257" s="59"/>
      <c r="L1257" s="59"/>
      <c r="M1257" s="59"/>
      <c r="N1257" s="59"/>
      <c r="O1257" s="59"/>
      <c r="P1257" s="59"/>
      <c r="Q1257" s="59"/>
      <c r="R1257" s="59"/>
      <c r="S1257" s="59"/>
      <c r="T1257" s="59"/>
      <c r="U1257" s="59"/>
      <c r="V1257" s="59"/>
      <c r="W1257" s="59"/>
      <c r="X1257" s="59"/>
      <c r="Y1257" s="59"/>
      <c r="Z1257" s="59"/>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8"/>
      <c r="K1258" s="59"/>
      <c r="L1258" s="59"/>
      <c r="M1258" s="59"/>
      <c r="N1258" s="59"/>
      <c r="O1258" s="59"/>
      <c r="P1258" s="59"/>
      <c r="Q1258" s="59"/>
      <c r="R1258" s="59"/>
      <c r="S1258" s="59"/>
      <c r="T1258" s="59"/>
      <c r="U1258" s="59"/>
      <c r="V1258" s="59"/>
      <c r="W1258" s="59"/>
      <c r="X1258" s="59"/>
      <c r="Y1258" s="59"/>
      <c r="Z1258" s="59"/>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8"/>
      <c r="K1259" s="59"/>
      <c r="L1259" s="59"/>
      <c r="M1259" s="59"/>
      <c r="N1259" s="59"/>
      <c r="O1259" s="59"/>
      <c r="P1259" s="59"/>
      <c r="Q1259" s="59"/>
      <c r="R1259" s="59"/>
      <c r="S1259" s="59"/>
      <c r="T1259" s="59"/>
      <c r="U1259" s="59"/>
      <c r="V1259" s="59"/>
      <c r="W1259" s="59"/>
      <c r="X1259" s="59"/>
      <c r="Y1259" s="59"/>
      <c r="Z1259" s="59"/>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8"/>
      <c r="K1260" s="59"/>
      <c r="L1260" s="59"/>
      <c r="M1260" s="59"/>
      <c r="N1260" s="59"/>
      <c r="O1260" s="59"/>
      <c r="P1260" s="59"/>
      <c r="Q1260" s="59"/>
      <c r="R1260" s="59"/>
      <c r="S1260" s="59"/>
      <c r="T1260" s="59"/>
      <c r="U1260" s="59"/>
      <c r="V1260" s="59"/>
      <c r="W1260" s="59"/>
      <c r="X1260" s="59"/>
      <c r="Y1260" s="59"/>
      <c r="Z1260" s="59"/>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8"/>
      <c r="K1261" s="59"/>
      <c r="L1261" s="59"/>
      <c r="M1261" s="59"/>
      <c r="N1261" s="59"/>
      <c r="O1261" s="59"/>
      <c r="P1261" s="59"/>
      <c r="Q1261" s="59"/>
      <c r="R1261" s="59"/>
      <c r="S1261" s="59"/>
      <c r="T1261" s="59"/>
      <c r="U1261" s="59"/>
      <c r="V1261" s="59"/>
      <c r="W1261" s="59"/>
      <c r="X1261" s="59"/>
      <c r="Y1261" s="59"/>
      <c r="Z1261" s="59"/>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8"/>
      <c r="K1262" s="59"/>
      <c r="L1262" s="59"/>
      <c r="M1262" s="59"/>
      <c r="N1262" s="59"/>
      <c r="O1262" s="59"/>
      <c r="P1262" s="59"/>
      <c r="Q1262" s="59"/>
      <c r="R1262" s="59"/>
      <c r="S1262" s="59"/>
      <c r="T1262" s="59"/>
      <c r="U1262" s="59"/>
      <c r="V1262" s="59"/>
      <c r="W1262" s="59"/>
      <c r="X1262" s="59"/>
      <c r="Y1262" s="59"/>
      <c r="Z1262" s="59"/>
    </row>
    <row r="1263" spans="1:26" ht="12.75" customHeight="1" x14ac:dyDescent="0.2">
      <c r="A1263" s="55">
        <v>152</v>
      </c>
      <c r="B1263" s="54">
        <v>280</v>
      </c>
      <c r="C1263" s="54">
        <f>BILANCA!D287</f>
        <v>161917.45000000001</v>
      </c>
      <c r="D1263" s="54">
        <f>BILANCA!E287</f>
        <v>247486.64</v>
      </c>
      <c r="E1263" s="54">
        <v>0</v>
      </c>
      <c r="F1263" s="54">
        <v>0</v>
      </c>
      <c r="G1263" s="56">
        <f t="shared" si="40"/>
        <v>183929.40440000003</v>
      </c>
      <c r="H1263" s="56">
        <f t="shared" si="39"/>
        <v>0.80999999999767169</v>
      </c>
      <c r="I1263" s="57"/>
      <c r="J1263" s="58"/>
      <c r="K1263" s="59"/>
      <c r="L1263" s="59"/>
      <c r="M1263" s="59"/>
      <c r="N1263" s="59"/>
      <c r="O1263" s="59"/>
      <c r="P1263" s="59"/>
      <c r="Q1263" s="59"/>
      <c r="R1263" s="59"/>
      <c r="S1263" s="59"/>
      <c r="T1263" s="59"/>
      <c r="U1263" s="59"/>
      <c r="V1263" s="59"/>
      <c r="W1263" s="59"/>
      <c r="X1263" s="59"/>
      <c r="Y1263" s="59"/>
      <c r="Z1263" s="59"/>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8"/>
      <c r="K1264" s="59"/>
      <c r="L1264" s="59"/>
      <c r="M1264" s="59"/>
      <c r="N1264" s="59"/>
      <c r="O1264" s="59"/>
      <c r="P1264" s="59"/>
      <c r="Q1264" s="59"/>
      <c r="R1264" s="59"/>
      <c r="S1264" s="59"/>
      <c r="T1264" s="59"/>
      <c r="U1264" s="59"/>
      <c r="V1264" s="59"/>
      <c r="W1264" s="59"/>
      <c r="X1264" s="59"/>
      <c r="Y1264" s="59"/>
      <c r="Z1264" s="59"/>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8"/>
      <c r="K1265" s="59"/>
      <c r="L1265" s="59"/>
      <c r="M1265" s="59"/>
      <c r="N1265" s="59"/>
      <c r="O1265" s="59"/>
      <c r="P1265" s="59"/>
      <c r="Q1265" s="59"/>
      <c r="R1265" s="59"/>
      <c r="S1265" s="59"/>
      <c r="T1265" s="59"/>
      <c r="U1265" s="59"/>
      <c r="V1265" s="59"/>
      <c r="W1265" s="59"/>
      <c r="X1265" s="59"/>
      <c r="Y1265" s="59"/>
      <c r="Z1265" s="59"/>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8"/>
      <c r="K1266" s="59"/>
      <c r="L1266" s="59"/>
      <c r="M1266" s="59"/>
      <c r="N1266" s="59"/>
      <c r="O1266" s="59"/>
      <c r="P1266" s="59"/>
      <c r="Q1266" s="59"/>
      <c r="R1266" s="59"/>
      <c r="S1266" s="59"/>
      <c r="T1266" s="59"/>
      <c r="U1266" s="59"/>
      <c r="V1266" s="59"/>
      <c r="W1266" s="59"/>
      <c r="X1266" s="59"/>
      <c r="Y1266" s="59"/>
      <c r="Z1266" s="59"/>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8"/>
      <c r="K1267" s="59"/>
      <c r="L1267" s="59"/>
      <c r="M1267" s="59"/>
      <c r="N1267" s="59"/>
      <c r="O1267" s="59"/>
      <c r="P1267" s="59"/>
      <c r="Q1267" s="59"/>
      <c r="R1267" s="59"/>
      <c r="S1267" s="59"/>
      <c r="T1267" s="59"/>
      <c r="U1267" s="59"/>
      <c r="V1267" s="59"/>
      <c r="W1267" s="59"/>
      <c r="X1267" s="59"/>
      <c r="Y1267" s="59"/>
      <c r="Z1267" s="59"/>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8"/>
      <c r="K1268" s="59"/>
      <c r="L1268" s="59"/>
      <c r="M1268" s="59"/>
      <c r="N1268" s="59"/>
      <c r="O1268" s="59"/>
      <c r="P1268" s="59"/>
      <c r="Q1268" s="59"/>
      <c r="R1268" s="59"/>
      <c r="S1268" s="59"/>
      <c r="T1268" s="59"/>
      <c r="U1268" s="59"/>
      <c r="V1268" s="59"/>
      <c r="W1268" s="59"/>
      <c r="X1268" s="59"/>
      <c r="Y1268" s="59"/>
      <c r="Z1268" s="59"/>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8"/>
      <c r="K1269" s="59"/>
      <c r="L1269" s="59"/>
      <c r="M1269" s="59"/>
      <c r="N1269" s="59"/>
      <c r="O1269" s="59"/>
      <c r="P1269" s="59"/>
      <c r="Q1269" s="59"/>
      <c r="R1269" s="59"/>
      <c r="S1269" s="59"/>
      <c r="T1269" s="59"/>
      <c r="U1269" s="59"/>
      <c r="V1269" s="59"/>
      <c r="W1269" s="59"/>
      <c r="X1269" s="59"/>
      <c r="Y1269" s="59"/>
      <c r="Z1269" s="59"/>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8"/>
      <c r="K1270" s="59"/>
      <c r="L1270" s="59"/>
      <c r="M1270" s="59"/>
      <c r="N1270" s="59"/>
      <c r="O1270" s="59"/>
      <c r="P1270" s="59"/>
      <c r="Q1270" s="59"/>
      <c r="R1270" s="59"/>
      <c r="S1270" s="59"/>
      <c r="T1270" s="59"/>
      <c r="U1270" s="59"/>
      <c r="V1270" s="59"/>
      <c r="W1270" s="59"/>
      <c r="X1270" s="59"/>
      <c r="Y1270" s="59"/>
      <c r="Z1270" s="59"/>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8"/>
      <c r="K1271" s="59"/>
      <c r="L1271" s="59"/>
      <c r="M1271" s="59"/>
      <c r="N1271" s="59"/>
      <c r="O1271" s="59"/>
      <c r="P1271" s="59"/>
      <c r="Q1271" s="59"/>
      <c r="R1271" s="59"/>
      <c r="S1271" s="59"/>
      <c r="T1271" s="59"/>
      <c r="U1271" s="59"/>
      <c r="V1271" s="59"/>
      <c r="W1271" s="59"/>
      <c r="X1271" s="59"/>
      <c r="Y1271" s="59"/>
      <c r="Z1271" s="59"/>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8"/>
      <c r="K1272" s="59"/>
      <c r="L1272" s="59"/>
      <c r="M1272" s="59"/>
      <c r="N1272" s="59"/>
      <c r="O1272" s="59"/>
      <c r="P1272" s="59"/>
      <c r="Q1272" s="59"/>
      <c r="R1272" s="59"/>
      <c r="S1272" s="59"/>
      <c r="T1272" s="59"/>
      <c r="U1272" s="59"/>
      <c r="V1272" s="59"/>
      <c r="W1272" s="59"/>
      <c r="X1272" s="59"/>
      <c r="Y1272" s="59"/>
      <c r="Z1272" s="59"/>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8"/>
      <c r="K1273" s="59"/>
      <c r="L1273" s="59"/>
      <c r="M1273" s="59"/>
      <c r="N1273" s="59"/>
      <c r="O1273" s="59"/>
      <c r="P1273" s="59"/>
      <c r="Q1273" s="59"/>
      <c r="R1273" s="59"/>
      <c r="S1273" s="59"/>
      <c r="T1273" s="59"/>
      <c r="U1273" s="59"/>
      <c r="V1273" s="59"/>
      <c r="W1273" s="59"/>
      <c r="X1273" s="59"/>
      <c r="Y1273" s="59"/>
      <c r="Z1273" s="59"/>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8"/>
      <c r="K1274" s="59"/>
      <c r="L1274" s="59"/>
      <c r="M1274" s="59"/>
      <c r="N1274" s="59"/>
      <c r="O1274" s="59"/>
      <c r="P1274" s="59"/>
      <c r="Q1274" s="59"/>
      <c r="R1274" s="59"/>
      <c r="S1274" s="59"/>
      <c r="T1274" s="59"/>
      <c r="U1274" s="59"/>
      <c r="V1274" s="59"/>
      <c r="W1274" s="59"/>
      <c r="X1274" s="59"/>
      <c r="Y1274" s="59"/>
      <c r="Z1274" s="59"/>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8"/>
      <c r="K1275" s="59"/>
      <c r="L1275" s="59"/>
      <c r="M1275" s="59"/>
      <c r="N1275" s="59"/>
      <c r="O1275" s="59"/>
      <c r="P1275" s="59"/>
      <c r="Q1275" s="59"/>
      <c r="R1275" s="59"/>
      <c r="S1275" s="59"/>
      <c r="T1275" s="59"/>
      <c r="U1275" s="59"/>
      <c r="V1275" s="59"/>
      <c r="W1275" s="59"/>
      <c r="X1275" s="59"/>
      <c r="Y1275" s="59"/>
      <c r="Z1275" s="59"/>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8"/>
      <c r="K1276" s="59"/>
      <c r="L1276" s="59"/>
      <c r="M1276" s="59"/>
      <c r="N1276" s="59"/>
      <c r="O1276" s="59"/>
      <c r="P1276" s="59"/>
      <c r="Q1276" s="59"/>
      <c r="R1276" s="59"/>
      <c r="S1276" s="59"/>
      <c r="T1276" s="59"/>
      <c r="U1276" s="59"/>
      <c r="V1276" s="59"/>
      <c r="W1276" s="59"/>
      <c r="X1276" s="59"/>
      <c r="Y1276" s="59"/>
      <c r="Z1276" s="59"/>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8"/>
      <c r="K1277" s="59"/>
      <c r="L1277" s="59"/>
      <c r="M1277" s="59"/>
      <c r="N1277" s="59"/>
      <c r="O1277" s="59"/>
      <c r="P1277" s="59"/>
      <c r="Q1277" s="59"/>
      <c r="R1277" s="59"/>
      <c r="S1277" s="59"/>
      <c r="T1277" s="59"/>
      <c r="U1277" s="59"/>
      <c r="V1277" s="59"/>
      <c r="W1277" s="59"/>
      <c r="X1277" s="59"/>
      <c r="Y1277" s="59"/>
      <c r="Z1277" s="59"/>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8"/>
      <c r="K1278" s="59"/>
      <c r="L1278" s="59"/>
      <c r="M1278" s="59"/>
      <c r="N1278" s="59"/>
      <c r="O1278" s="59"/>
      <c r="P1278" s="59"/>
      <c r="Q1278" s="59"/>
      <c r="R1278" s="59"/>
      <c r="S1278" s="59"/>
      <c r="T1278" s="59"/>
      <c r="U1278" s="59"/>
      <c r="V1278" s="59"/>
      <c r="W1278" s="59"/>
      <c r="X1278" s="59"/>
      <c r="Y1278" s="59"/>
      <c r="Z1278" s="59"/>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8"/>
      <c r="K1279" s="59"/>
      <c r="L1279" s="59"/>
      <c r="M1279" s="59"/>
      <c r="N1279" s="59"/>
      <c r="O1279" s="59"/>
      <c r="P1279" s="59"/>
      <c r="Q1279" s="59"/>
      <c r="R1279" s="59"/>
      <c r="S1279" s="59"/>
      <c r="T1279" s="59"/>
      <c r="U1279" s="59"/>
      <c r="V1279" s="59"/>
      <c r="W1279" s="59"/>
      <c r="X1279" s="59"/>
      <c r="Y1279" s="59"/>
      <c r="Z1279" s="59"/>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8"/>
      <c r="K1280" s="59"/>
      <c r="L1280" s="59"/>
      <c r="M1280" s="59"/>
      <c r="N1280" s="59"/>
      <c r="O1280" s="59"/>
      <c r="P1280" s="59"/>
      <c r="Q1280" s="59"/>
      <c r="R1280" s="59"/>
      <c r="S1280" s="59"/>
      <c r="T1280" s="59"/>
      <c r="U1280" s="59"/>
      <c r="V1280" s="59"/>
      <c r="W1280" s="59"/>
      <c r="X1280" s="59"/>
      <c r="Y1280" s="59"/>
      <c r="Z1280" s="59"/>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8"/>
      <c r="K1281" s="59"/>
      <c r="L1281" s="59"/>
      <c r="M1281" s="59"/>
      <c r="N1281" s="59"/>
      <c r="O1281" s="59"/>
      <c r="P1281" s="59"/>
      <c r="Q1281" s="59"/>
      <c r="R1281" s="59"/>
      <c r="S1281" s="59"/>
      <c r="T1281" s="59"/>
      <c r="U1281" s="59"/>
      <c r="V1281" s="59"/>
      <c r="W1281" s="59"/>
      <c r="X1281" s="59"/>
      <c r="Y1281" s="59"/>
      <c r="Z1281" s="59"/>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8"/>
      <c r="K1282" s="59"/>
      <c r="L1282" s="59"/>
      <c r="M1282" s="59"/>
      <c r="N1282" s="59"/>
      <c r="O1282" s="59"/>
      <c r="P1282" s="59"/>
      <c r="Q1282" s="59"/>
      <c r="R1282" s="59"/>
      <c r="S1282" s="59"/>
      <c r="T1282" s="59"/>
      <c r="U1282" s="59"/>
      <c r="V1282" s="59"/>
      <c r="W1282" s="59"/>
      <c r="X1282" s="59"/>
      <c r="Y1282" s="59"/>
      <c r="Z1282" s="59"/>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8"/>
      <c r="K1283" s="59"/>
      <c r="L1283" s="59"/>
      <c r="M1283" s="59"/>
      <c r="N1283" s="59"/>
      <c r="O1283" s="59"/>
      <c r="P1283" s="59"/>
      <c r="Q1283" s="59"/>
      <c r="R1283" s="59"/>
      <c r="S1283" s="59"/>
      <c r="T1283" s="59"/>
      <c r="U1283" s="59"/>
      <c r="V1283" s="59"/>
      <c r="W1283" s="59"/>
      <c r="X1283" s="59"/>
      <c r="Y1283" s="59"/>
      <c r="Z1283" s="59"/>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8"/>
      <c r="K1284" s="59"/>
      <c r="L1284" s="59"/>
      <c r="M1284" s="59"/>
      <c r="N1284" s="59"/>
      <c r="O1284" s="59"/>
      <c r="P1284" s="59"/>
      <c r="Q1284" s="59"/>
      <c r="R1284" s="59"/>
      <c r="S1284" s="59"/>
      <c r="T1284" s="59"/>
      <c r="U1284" s="59"/>
      <c r="V1284" s="59"/>
      <c r="W1284" s="59"/>
      <c r="X1284" s="59"/>
      <c r="Y1284" s="59"/>
      <c r="Z1284" s="59"/>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8"/>
      <c r="K1285" s="59"/>
      <c r="L1285" s="59"/>
      <c r="M1285" s="59"/>
      <c r="N1285" s="59"/>
      <c r="O1285" s="59"/>
      <c r="P1285" s="59"/>
      <c r="Q1285" s="59"/>
      <c r="R1285" s="59"/>
      <c r="S1285" s="59"/>
      <c r="T1285" s="59"/>
      <c r="U1285" s="59"/>
      <c r="V1285" s="59"/>
      <c r="W1285" s="59"/>
      <c r="X1285" s="59"/>
      <c r="Y1285" s="59"/>
      <c r="Z1285" s="59"/>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8"/>
      <c r="K1286" s="59"/>
      <c r="L1286" s="59"/>
      <c r="M1286" s="59"/>
      <c r="N1286" s="59"/>
      <c r="O1286" s="59"/>
      <c r="P1286" s="59"/>
      <c r="Q1286" s="59"/>
      <c r="R1286" s="59"/>
      <c r="S1286" s="59"/>
      <c r="T1286" s="59"/>
      <c r="U1286" s="59"/>
      <c r="V1286" s="59"/>
      <c r="W1286" s="59"/>
      <c r="X1286" s="59"/>
      <c r="Y1286" s="59"/>
      <c r="Z1286" s="59"/>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8"/>
      <c r="K1287" s="59"/>
      <c r="L1287" s="59"/>
      <c r="M1287" s="59"/>
      <c r="N1287" s="59"/>
      <c r="O1287" s="59"/>
      <c r="P1287" s="59"/>
      <c r="Q1287" s="59"/>
      <c r="R1287" s="59"/>
      <c r="S1287" s="59"/>
      <c r="T1287" s="59"/>
      <c r="U1287" s="59"/>
      <c r="V1287" s="59"/>
      <c r="W1287" s="59"/>
      <c r="X1287" s="59"/>
      <c r="Y1287" s="59"/>
      <c r="Z1287" s="59"/>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8"/>
      <c r="K1288" s="59"/>
      <c r="L1288" s="59"/>
      <c r="M1288" s="59"/>
      <c r="N1288" s="59"/>
      <c r="O1288" s="59"/>
      <c r="P1288" s="59"/>
      <c r="Q1288" s="59"/>
      <c r="R1288" s="59"/>
      <c r="S1288" s="59"/>
      <c r="T1288" s="59"/>
      <c r="U1288" s="59"/>
      <c r="V1288" s="59"/>
      <c r="W1288" s="59"/>
      <c r="X1288" s="59"/>
      <c r="Y1288" s="59"/>
      <c r="Z1288" s="59"/>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8"/>
      <c r="K1289" s="59"/>
      <c r="L1289" s="59"/>
      <c r="M1289" s="59"/>
      <c r="N1289" s="59"/>
      <c r="O1289" s="59"/>
      <c r="P1289" s="59"/>
      <c r="Q1289" s="59"/>
      <c r="R1289" s="59"/>
      <c r="S1289" s="59"/>
      <c r="T1289" s="59"/>
      <c r="U1289" s="59"/>
      <c r="V1289" s="59"/>
      <c r="W1289" s="59"/>
      <c r="X1289" s="59"/>
      <c r="Y1289" s="59"/>
      <c r="Z1289" s="59"/>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8"/>
      <c r="K1290" s="59"/>
      <c r="L1290" s="59"/>
      <c r="M1290" s="59"/>
      <c r="N1290" s="59"/>
      <c r="O1290" s="59"/>
      <c r="P1290" s="59"/>
      <c r="Q1290" s="59"/>
      <c r="R1290" s="59"/>
      <c r="S1290" s="59"/>
      <c r="T1290" s="59"/>
      <c r="U1290" s="59"/>
      <c r="V1290" s="59"/>
      <c r="W1290" s="59"/>
      <c r="X1290" s="59"/>
      <c r="Y1290" s="59"/>
      <c r="Z1290" s="59"/>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8"/>
      <c r="K1291" s="59"/>
      <c r="L1291" s="59"/>
      <c r="M1291" s="59"/>
      <c r="N1291" s="59"/>
      <c r="O1291" s="59"/>
      <c r="P1291" s="59"/>
      <c r="Q1291" s="59"/>
      <c r="R1291" s="59"/>
      <c r="S1291" s="59"/>
      <c r="T1291" s="59"/>
      <c r="U1291" s="59"/>
      <c r="V1291" s="59"/>
      <c r="W1291" s="59"/>
      <c r="X1291" s="59"/>
      <c r="Y1291" s="59"/>
      <c r="Z1291" s="59"/>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8"/>
      <c r="K1292" s="59"/>
      <c r="L1292" s="59"/>
      <c r="M1292" s="59"/>
      <c r="N1292" s="59"/>
      <c r="O1292" s="59"/>
      <c r="P1292" s="59"/>
      <c r="Q1292" s="59"/>
      <c r="R1292" s="59"/>
      <c r="S1292" s="59"/>
      <c r="T1292" s="59"/>
      <c r="U1292" s="59"/>
      <c r="V1292" s="59"/>
      <c r="W1292" s="59"/>
      <c r="X1292" s="59"/>
      <c r="Y1292" s="59"/>
      <c r="Z1292" s="59"/>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8"/>
      <c r="K1293" s="59"/>
      <c r="L1293" s="59"/>
      <c r="M1293" s="59"/>
      <c r="N1293" s="59"/>
      <c r="O1293" s="59"/>
      <c r="P1293" s="59"/>
      <c r="Q1293" s="59"/>
      <c r="R1293" s="59"/>
      <c r="S1293" s="59"/>
      <c r="T1293" s="59"/>
      <c r="U1293" s="59"/>
      <c r="V1293" s="59"/>
      <c r="W1293" s="59"/>
      <c r="X1293" s="59"/>
      <c r="Y1293" s="59"/>
      <c r="Z1293" s="59"/>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8"/>
      <c r="K1294" s="59"/>
      <c r="L1294" s="59"/>
      <c r="M1294" s="59"/>
      <c r="N1294" s="59"/>
      <c r="O1294" s="59"/>
      <c r="P1294" s="59"/>
      <c r="Q1294" s="59"/>
      <c r="R1294" s="59"/>
      <c r="S1294" s="59"/>
      <c r="T1294" s="59"/>
      <c r="U1294" s="59"/>
      <c r="V1294" s="59"/>
      <c r="W1294" s="59"/>
      <c r="X1294" s="59"/>
      <c r="Y1294" s="59"/>
      <c r="Z1294" s="59"/>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8"/>
      <c r="K1295" s="59"/>
      <c r="L1295" s="59"/>
      <c r="M1295" s="59"/>
      <c r="N1295" s="59"/>
      <c r="O1295" s="59"/>
      <c r="P1295" s="59"/>
      <c r="Q1295" s="59"/>
      <c r="R1295" s="59"/>
      <c r="S1295" s="59"/>
      <c r="T1295" s="59"/>
      <c r="U1295" s="59"/>
      <c r="V1295" s="59"/>
      <c r="W1295" s="59"/>
      <c r="X1295" s="59"/>
      <c r="Y1295" s="59"/>
      <c r="Z1295" s="59"/>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8"/>
      <c r="K1296" s="59"/>
      <c r="L1296" s="59"/>
      <c r="M1296" s="59"/>
      <c r="N1296" s="59"/>
      <c r="O1296" s="59"/>
      <c r="P1296" s="59"/>
      <c r="Q1296" s="59"/>
      <c r="R1296" s="59"/>
      <c r="S1296" s="59"/>
      <c r="T1296" s="59"/>
      <c r="U1296" s="59"/>
      <c r="V1296" s="59"/>
      <c r="W1296" s="59"/>
      <c r="X1296" s="59"/>
      <c r="Y1296" s="59"/>
      <c r="Z1296" s="59"/>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8"/>
      <c r="K1297" s="59"/>
      <c r="L1297" s="59"/>
      <c r="M1297" s="59"/>
      <c r="N1297" s="59"/>
      <c r="O1297" s="59"/>
      <c r="P1297" s="59"/>
      <c r="Q1297" s="59"/>
      <c r="R1297" s="59"/>
      <c r="S1297" s="59"/>
      <c r="T1297" s="59"/>
      <c r="U1297" s="59"/>
      <c r="V1297" s="59"/>
      <c r="W1297" s="59"/>
      <c r="X1297" s="59"/>
      <c r="Y1297" s="59"/>
      <c r="Z1297" s="59"/>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8"/>
      <c r="K1298" s="59"/>
      <c r="L1298" s="59"/>
      <c r="M1298" s="59"/>
      <c r="N1298" s="59"/>
      <c r="O1298" s="59"/>
      <c r="P1298" s="59"/>
      <c r="Q1298" s="59"/>
      <c r="R1298" s="59"/>
      <c r="S1298" s="59"/>
      <c r="T1298" s="59"/>
      <c r="U1298" s="59"/>
      <c r="V1298" s="59"/>
      <c r="W1298" s="59"/>
      <c r="X1298" s="59"/>
      <c r="Y1298" s="59"/>
      <c r="Z1298" s="59"/>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8"/>
      <c r="K1299" s="59"/>
      <c r="L1299" s="59"/>
      <c r="M1299" s="59"/>
      <c r="N1299" s="59"/>
      <c r="O1299" s="59"/>
      <c r="P1299" s="59"/>
      <c r="Q1299" s="59"/>
      <c r="R1299" s="59"/>
      <c r="S1299" s="59"/>
      <c r="T1299" s="59"/>
      <c r="U1299" s="59"/>
      <c r="V1299" s="59"/>
      <c r="W1299" s="59"/>
      <c r="X1299" s="59"/>
      <c r="Y1299" s="59"/>
      <c r="Z1299" s="59"/>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8"/>
      <c r="K1300" s="59"/>
      <c r="L1300" s="59"/>
      <c r="M1300" s="59"/>
      <c r="N1300" s="59"/>
      <c r="O1300" s="59"/>
      <c r="P1300" s="59"/>
      <c r="Q1300" s="59"/>
      <c r="R1300" s="59"/>
      <c r="S1300" s="59"/>
      <c r="T1300" s="59"/>
      <c r="U1300" s="59"/>
      <c r="V1300" s="59"/>
      <c r="W1300" s="59"/>
      <c r="X1300" s="59"/>
      <c r="Y1300" s="59"/>
      <c r="Z1300" s="59"/>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8"/>
      <c r="K1301" s="59"/>
      <c r="L1301" s="59"/>
      <c r="M1301" s="59"/>
      <c r="N1301" s="59"/>
      <c r="O1301" s="59"/>
      <c r="P1301" s="59"/>
      <c r="Q1301" s="59"/>
      <c r="R1301" s="59"/>
      <c r="S1301" s="59"/>
      <c r="T1301" s="59"/>
      <c r="U1301" s="59"/>
      <c r="V1301" s="59"/>
      <c r="W1301" s="59"/>
      <c r="X1301" s="59"/>
      <c r="Y1301" s="59"/>
      <c r="Z1301" s="59"/>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8"/>
      <c r="K1302" s="59"/>
      <c r="L1302" s="59"/>
      <c r="M1302" s="59"/>
      <c r="N1302" s="59"/>
      <c r="O1302" s="59"/>
      <c r="P1302" s="59"/>
      <c r="Q1302" s="59"/>
      <c r="R1302" s="59"/>
      <c r="S1302" s="59"/>
      <c r="T1302" s="59"/>
      <c r="U1302" s="59"/>
      <c r="V1302" s="59"/>
      <c r="W1302" s="59"/>
      <c r="X1302" s="59"/>
      <c r="Y1302" s="59"/>
      <c r="Z1302" s="59"/>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8"/>
      <c r="K1303" s="59"/>
      <c r="L1303" s="59"/>
      <c r="M1303" s="59"/>
      <c r="N1303" s="59"/>
      <c r="O1303" s="59"/>
      <c r="P1303" s="59"/>
      <c r="Q1303" s="59"/>
      <c r="R1303" s="59"/>
      <c r="S1303" s="59"/>
      <c r="T1303" s="59"/>
      <c r="U1303" s="59"/>
      <c r="V1303" s="59"/>
      <c r="W1303" s="59"/>
      <c r="X1303" s="59"/>
      <c r="Y1303" s="59"/>
      <c r="Z1303" s="59"/>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8"/>
      <c r="K1304" s="59"/>
      <c r="L1304" s="59"/>
      <c r="M1304" s="59"/>
      <c r="N1304" s="59"/>
      <c r="O1304" s="59"/>
      <c r="P1304" s="59"/>
      <c r="Q1304" s="59"/>
      <c r="R1304" s="59"/>
      <c r="S1304" s="59"/>
      <c r="T1304" s="59"/>
      <c r="U1304" s="59"/>
      <c r="V1304" s="59"/>
      <c r="W1304" s="59"/>
      <c r="X1304" s="59"/>
      <c r="Y1304" s="59"/>
      <c r="Z1304" s="59"/>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8"/>
      <c r="K1305" s="59"/>
      <c r="L1305" s="59"/>
      <c r="M1305" s="59"/>
      <c r="N1305" s="59"/>
      <c r="O1305" s="59"/>
      <c r="P1305" s="59"/>
      <c r="Q1305" s="59"/>
      <c r="R1305" s="59"/>
      <c r="S1305" s="59"/>
      <c r="T1305" s="59"/>
      <c r="U1305" s="59"/>
      <c r="V1305" s="59"/>
      <c r="W1305" s="59"/>
      <c r="X1305" s="59"/>
      <c r="Y1305" s="59"/>
      <c r="Z1305" s="59"/>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8"/>
      <c r="K1306" s="59"/>
      <c r="L1306" s="59"/>
      <c r="M1306" s="59"/>
      <c r="N1306" s="59"/>
      <c r="O1306" s="59"/>
      <c r="P1306" s="59"/>
      <c r="Q1306" s="59"/>
      <c r="R1306" s="59"/>
      <c r="S1306" s="59"/>
      <c r="T1306" s="59"/>
      <c r="U1306" s="59"/>
      <c r="V1306" s="59"/>
      <c r="W1306" s="59"/>
      <c r="X1306" s="59"/>
      <c r="Y1306" s="59"/>
      <c r="Z1306" s="59"/>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8"/>
      <c r="K1307" s="59"/>
      <c r="L1307" s="59"/>
      <c r="M1307" s="59"/>
      <c r="N1307" s="59"/>
      <c r="O1307" s="59"/>
      <c r="P1307" s="59"/>
      <c r="Q1307" s="59"/>
      <c r="R1307" s="59"/>
      <c r="S1307" s="59"/>
      <c r="T1307" s="59"/>
      <c r="U1307" s="59"/>
      <c r="V1307" s="59"/>
      <c r="W1307" s="59"/>
      <c r="X1307" s="59"/>
      <c r="Y1307" s="59"/>
      <c r="Z1307" s="59"/>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8"/>
      <c r="K1308" s="59"/>
      <c r="L1308" s="59"/>
      <c r="M1308" s="59"/>
      <c r="N1308" s="59"/>
      <c r="O1308" s="59"/>
      <c r="P1308" s="59"/>
      <c r="Q1308" s="59"/>
      <c r="R1308" s="59"/>
      <c r="S1308" s="59"/>
      <c r="T1308" s="59"/>
      <c r="U1308" s="59"/>
      <c r="V1308" s="59"/>
      <c r="W1308" s="59"/>
      <c r="X1308" s="59"/>
      <c r="Y1308" s="59"/>
      <c r="Z1308" s="59"/>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8"/>
      <c r="K1309" s="59"/>
      <c r="L1309" s="59"/>
      <c r="M1309" s="59"/>
      <c r="N1309" s="59"/>
      <c r="O1309" s="59"/>
      <c r="P1309" s="59"/>
      <c r="Q1309" s="59"/>
      <c r="R1309" s="59"/>
      <c r="S1309" s="59"/>
      <c r="T1309" s="59"/>
      <c r="U1309" s="59"/>
      <c r="V1309" s="59"/>
      <c r="W1309" s="59"/>
      <c r="X1309" s="59"/>
      <c r="Y1309" s="59"/>
      <c r="Z1309" s="59"/>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8"/>
      <c r="K1310" s="59"/>
      <c r="L1310" s="59"/>
      <c r="M1310" s="59"/>
      <c r="N1310" s="59"/>
      <c r="O1310" s="59"/>
      <c r="P1310" s="59"/>
      <c r="Q1310" s="59"/>
      <c r="R1310" s="59"/>
      <c r="S1310" s="59"/>
      <c r="T1310" s="59"/>
      <c r="U1310" s="59"/>
      <c r="V1310" s="59"/>
      <c r="W1310" s="59"/>
      <c r="X1310" s="59"/>
      <c r="Y1310" s="59"/>
      <c r="Z1310" s="59"/>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8"/>
      <c r="K1311" s="59"/>
      <c r="L1311" s="59"/>
      <c r="M1311" s="59"/>
      <c r="N1311" s="59"/>
      <c r="O1311" s="59"/>
      <c r="P1311" s="59"/>
      <c r="Q1311" s="59"/>
      <c r="R1311" s="59"/>
      <c r="S1311" s="59"/>
      <c r="T1311" s="59"/>
      <c r="U1311" s="59"/>
      <c r="V1311" s="59"/>
      <c r="W1311" s="59"/>
      <c r="X1311" s="59"/>
      <c r="Y1311" s="59"/>
      <c r="Z1311" s="59"/>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8"/>
      <c r="K1312" s="59"/>
      <c r="L1312" s="59"/>
      <c r="M1312" s="59"/>
      <c r="N1312" s="59"/>
      <c r="O1312" s="59"/>
      <c r="P1312" s="59"/>
      <c r="Q1312" s="59"/>
      <c r="R1312" s="59"/>
      <c r="S1312" s="59"/>
      <c r="T1312" s="59"/>
      <c r="U1312" s="59"/>
      <c r="V1312" s="59"/>
      <c r="W1312" s="59"/>
      <c r="X1312" s="59"/>
      <c r="Y1312" s="59"/>
      <c r="Z1312" s="59"/>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8"/>
      <c r="K1313" s="59"/>
      <c r="L1313" s="59"/>
      <c r="M1313" s="59"/>
      <c r="N1313" s="59"/>
      <c r="O1313" s="59"/>
      <c r="P1313" s="59"/>
      <c r="Q1313" s="59"/>
      <c r="R1313" s="59"/>
      <c r="S1313" s="59"/>
      <c r="T1313" s="59"/>
      <c r="U1313" s="59"/>
      <c r="V1313" s="59"/>
      <c r="W1313" s="59"/>
      <c r="X1313" s="59"/>
      <c r="Y1313" s="59"/>
      <c r="Z1313" s="59"/>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8"/>
      <c r="K1314" s="59"/>
      <c r="L1314" s="59"/>
      <c r="M1314" s="59"/>
      <c r="N1314" s="59"/>
      <c r="O1314" s="59"/>
      <c r="P1314" s="59"/>
      <c r="Q1314" s="59"/>
      <c r="R1314" s="59"/>
      <c r="S1314" s="59"/>
      <c r="T1314" s="59"/>
      <c r="U1314" s="59"/>
      <c r="V1314" s="59"/>
      <c r="W1314" s="59"/>
      <c r="X1314" s="59"/>
      <c r="Y1314" s="59"/>
      <c r="Z1314" s="59"/>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8"/>
      <c r="K1315" s="59"/>
      <c r="L1315" s="59"/>
      <c r="M1315" s="59"/>
      <c r="N1315" s="59"/>
      <c r="O1315" s="59"/>
      <c r="P1315" s="59"/>
      <c r="Q1315" s="59"/>
      <c r="R1315" s="59"/>
      <c r="S1315" s="59"/>
      <c r="T1315" s="59"/>
      <c r="U1315" s="59"/>
      <c r="V1315" s="59"/>
      <c r="W1315" s="59"/>
      <c r="X1315" s="59"/>
      <c r="Y1315" s="59"/>
      <c r="Z1315" s="59"/>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8"/>
      <c r="K1316" s="59"/>
      <c r="L1316" s="59"/>
      <c r="M1316" s="59"/>
      <c r="N1316" s="59"/>
      <c r="O1316" s="59"/>
      <c r="P1316" s="59"/>
      <c r="Q1316" s="59"/>
      <c r="R1316" s="59"/>
      <c r="S1316" s="59"/>
      <c r="T1316" s="59"/>
      <c r="U1316" s="59"/>
      <c r="V1316" s="59"/>
      <c r="W1316" s="59"/>
      <c r="X1316" s="59"/>
      <c r="Y1316" s="59"/>
      <c r="Z1316" s="59"/>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8"/>
      <c r="K1317" s="59"/>
      <c r="L1317" s="59"/>
      <c r="M1317" s="59"/>
      <c r="N1317" s="59"/>
      <c r="O1317" s="59"/>
      <c r="P1317" s="59"/>
      <c r="Q1317" s="59"/>
      <c r="R1317" s="59"/>
      <c r="S1317" s="59"/>
      <c r="T1317" s="59"/>
      <c r="U1317" s="59"/>
      <c r="V1317" s="59"/>
      <c r="W1317" s="59"/>
      <c r="X1317" s="59"/>
      <c r="Y1317" s="59"/>
      <c r="Z1317" s="59"/>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8"/>
      <c r="K1318" s="59"/>
      <c r="L1318" s="59"/>
      <c r="M1318" s="59"/>
      <c r="N1318" s="59"/>
      <c r="O1318" s="59"/>
      <c r="P1318" s="59"/>
      <c r="Q1318" s="59"/>
      <c r="R1318" s="59"/>
      <c r="S1318" s="59"/>
      <c r="T1318" s="59"/>
      <c r="U1318" s="59"/>
      <c r="V1318" s="59"/>
      <c r="W1318" s="59"/>
      <c r="X1318" s="59"/>
      <c r="Y1318" s="59"/>
      <c r="Z1318" s="59"/>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8"/>
      <c r="K1319" s="59"/>
      <c r="L1319" s="59"/>
      <c r="M1319" s="59"/>
      <c r="N1319" s="59"/>
      <c r="O1319" s="59"/>
      <c r="P1319" s="59"/>
      <c r="Q1319" s="59"/>
      <c r="R1319" s="59"/>
      <c r="S1319" s="59"/>
      <c r="T1319" s="59"/>
      <c r="U1319" s="59"/>
      <c r="V1319" s="59"/>
      <c r="W1319" s="59"/>
      <c r="X1319" s="59"/>
      <c r="Y1319" s="59"/>
      <c r="Z1319" s="59"/>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8"/>
      <c r="K1320" s="59"/>
      <c r="L1320" s="59"/>
      <c r="M1320" s="59"/>
      <c r="N1320" s="59"/>
      <c r="O1320" s="59"/>
      <c r="P1320" s="59"/>
      <c r="Q1320" s="59"/>
      <c r="R1320" s="59"/>
      <c r="S1320" s="59"/>
      <c r="T1320" s="59"/>
      <c r="U1320" s="59"/>
      <c r="V1320" s="59"/>
      <c r="W1320" s="59"/>
      <c r="X1320" s="59"/>
      <c r="Y1320" s="59"/>
      <c r="Z1320" s="59"/>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8"/>
      <c r="K1321" s="59"/>
      <c r="L1321" s="59"/>
      <c r="M1321" s="59"/>
      <c r="N1321" s="59"/>
      <c r="O1321" s="59"/>
      <c r="P1321" s="59"/>
      <c r="Q1321" s="59"/>
      <c r="R1321" s="59"/>
      <c r="S1321" s="59"/>
      <c r="T1321" s="59"/>
      <c r="U1321" s="59"/>
      <c r="V1321" s="59"/>
      <c r="W1321" s="59"/>
      <c r="X1321" s="59"/>
      <c r="Y1321" s="59"/>
      <c r="Z1321" s="59"/>
    </row>
    <row r="1322" spans="1:26" ht="12.75" customHeight="1" x14ac:dyDescent="0.2">
      <c r="A1322" s="55">
        <v>154</v>
      </c>
      <c r="B1322" s="54">
        <v>24</v>
      </c>
      <c r="C1322" s="54">
        <f>'RAS-funkcijski'!D28</f>
        <v>902760.77</v>
      </c>
      <c r="D1322" s="54">
        <f>'RAS-funkcijski'!E28</f>
        <v>1094164.46</v>
      </c>
      <c r="E1322" s="54">
        <v>0</v>
      </c>
      <c r="F1322" s="54">
        <v>0</v>
      </c>
      <c r="G1322" s="56">
        <f t="shared" si="42"/>
        <v>74186.152560000002</v>
      </c>
      <c r="H1322" s="56">
        <f t="shared" si="41"/>
        <v>0.68999999994412065</v>
      </c>
      <c r="I1322" s="57"/>
      <c r="J1322" s="58"/>
      <c r="K1322" s="59"/>
      <c r="L1322" s="59"/>
      <c r="M1322" s="59"/>
      <c r="N1322" s="59"/>
      <c r="O1322" s="59"/>
      <c r="P1322" s="59"/>
      <c r="Q1322" s="59"/>
      <c r="R1322" s="59"/>
      <c r="S1322" s="59"/>
      <c r="T1322" s="59"/>
      <c r="U1322" s="59"/>
      <c r="V1322" s="59"/>
      <c r="W1322" s="59"/>
      <c r="X1322" s="59"/>
      <c r="Y1322" s="59"/>
      <c r="Z1322" s="59"/>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8"/>
      <c r="K1323" s="59"/>
      <c r="L1323" s="59"/>
      <c r="M1323" s="59"/>
      <c r="N1323" s="59"/>
      <c r="O1323" s="59"/>
      <c r="P1323" s="59"/>
      <c r="Q1323" s="59"/>
      <c r="R1323" s="59"/>
      <c r="S1323" s="59"/>
      <c r="T1323" s="59"/>
      <c r="U1323" s="59"/>
      <c r="V1323" s="59"/>
      <c r="W1323" s="59"/>
      <c r="X1323" s="59"/>
      <c r="Y1323" s="59"/>
      <c r="Z1323" s="59"/>
    </row>
    <row r="1324" spans="1:26" ht="12.75" customHeight="1" x14ac:dyDescent="0.2">
      <c r="A1324" s="55">
        <v>154</v>
      </c>
      <c r="B1324" s="54">
        <v>26</v>
      </c>
      <c r="C1324" s="54">
        <f>'RAS-funkcijski'!D30</f>
        <v>902760.77</v>
      </c>
      <c r="D1324" s="54">
        <f>'RAS-funkcijski'!E30</f>
        <v>1094164.46</v>
      </c>
      <c r="E1324" s="54">
        <v>0</v>
      </c>
      <c r="F1324" s="54">
        <v>0</v>
      </c>
      <c r="G1324" s="56">
        <f t="shared" si="42"/>
        <v>80368.331940000004</v>
      </c>
      <c r="H1324" s="56">
        <f t="shared" si="41"/>
        <v>0.68999999994412065</v>
      </c>
      <c r="I1324" s="57"/>
      <c r="J1324" s="58"/>
      <c r="K1324" s="59"/>
      <c r="L1324" s="59"/>
      <c r="M1324" s="59"/>
      <c r="N1324" s="59"/>
      <c r="O1324" s="59"/>
      <c r="P1324" s="59"/>
      <c r="Q1324" s="59"/>
      <c r="R1324" s="59"/>
      <c r="S1324" s="59"/>
      <c r="T1324" s="59"/>
      <c r="U1324" s="59"/>
      <c r="V1324" s="59"/>
      <c r="W1324" s="59"/>
      <c r="X1324" s="59"/>
      <c r="Y1324" s="59"/>
      <c r="Z1324" s="59"/>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8"/>
      <c r="K1325" s="59"/>
      <c r="L1325" s="59"/>
      <c r="M1325" s="59"/>
      <c r="N1325" s="59"/>
      <c r="O1325" s="59"/>
      <c r="P1325" s="59"/>
      <c r="Q1325" s="59"/>
      <c r="R1325" s="59"/>
      <c r="S1325" s="59"/>
      <c r="T1325" s="59"/>
      <c r="U1325" s="59"/>
      <c r="V1325" s="59"/>
      <c r="W1325" s="59"/>
      <c r="X1325" s="59"/>
      <c r="Y1325" s="59"/>
      <c r="Z1325" s="59"/>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8"/>
      <c r="K1326" s="59"/>
      <c r="L1326" s="59"/>
      <c r="M1326" s="59"/>
      <c r="N1326" s="59"/>
      <c r="O1326" s="59"/>
      <c r="P1326" s="59"/>
      <c r="Q1326" s="59"/>
      <c r="R1326" s="59"/>
      <c r="S1326" s="59"/>
      <c r="T1326" s="59"/>
      <c r="U1326" s="59"/>
      <c r="V1326" s="59"/>
      <c r="W1326" s="59"/>
      <c r="X1326" s="59"/>
      <c r="Y1326" s="59"/>
      <c r="Z1326" s="59"/>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8"/>
      <c r="K1327" s="59"/>
      <c r="L1327" s="59"/>
      <c r="M1327" s="59"/>
      <c r="N1327" s="59"/>
      <c r="O1327" s="59"/>
      <c r="P1327" s="59"/>
      <c r="Q1327" s="59"/>
      <c r="R1327" s="59"/>
      <c r="S1327" s="59"/>
      <c r="T1327" s="59"/>
      <c r="U1327" s="59"/>
      <c r="V1327" s="59"/>
      <c r="W1327" s="59"/>
      <c r="X1327" s="59"/>
      <c r="Y1327" s="59"/>
      <c r="Z1327" s="59"/>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8"/>
      <c r="K1328" s="59"/>
      <c r="L1328" s="59"/>
      <c r="M1328" s="59"/>
      <c r="N1328" s="59"/>
      <c r="O1328" s="59"/>
      <c r="P1328" s="59"/>
      <c r="Q1328" s="59"/>
      <c r="R1328" s="59"/>
      <c r="S1328" s="59"/>
      <c r="T1328" s="59"/>
      <c r="U1328" s="59"/>
      <c r="V1328" s="59"/>
      <c r="W1328" s="59"/>
      <c r="X1328" s="59"/>
      <c r="Y1328" s="59"/>
      <c r="Z1328" s="59"/>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8"/>
      <c r="K1329" s="59"/>
      <c r="L1329" s="59"/>
      <c r="M1329" s="59"/>
      <c r="N1329" s="59"/>
      <c r="O1329" s="59"/>
      <c r="P1329" s="59"/>
      <c r="Q1329" s="59"/>
      <c r="R1329" s="59"/>
      <c r="S1329" s="59"/>
      <c r="T1329" s="59"/>
      <c r="U1329" s="59"/>
      <c r="V1329" s="59"/>
      <c r="W1329" s="59"/>
      <c r="X1329" s="59"/>
      <c r="Y1329" s="59"/>
      <c r="Z1329" s="59"/>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8"/>
      <c r="K1330" s="59"/>
      <c r="L1330" s="59"/>
      <c r="M1330" s="59"/>
      <c r="N1330" s="59"/>
      <c r="O1330" s="59"/>
      <c r="P1330" s="59"/>
      <c r="Q1330" s="59"/>
      <c r="R1330" s="59"/>
      <c r="S1330" s="59"/>
      <c r="T1330" s="59"/>
      <c r="U1330" s="59"/>
      <c r="V1330" s="59"/>
      <c r="W1330" s="59"/>
      <c r="X1330" s="59"/>
      <c r="Y1330" s="59"/>
      <c r="Z1330" s="59"/>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8"/>
      <c r="K1331" s="59"/>
      <c r="L1331" s="59"/>
      <c r="M1331" s="59"/>
      <c r="N1331" s="59"/>
      <c r="O1331" s="59"/>
      <c r="P1331" s="59"/>
      <c r="Q1331" s="59"/>
      <c r="R1331" s="59"/>
      <c r="S1331" s="59"/>
      <c r="T1331" s="59"/>
      <c r="U1331" s="59"/>
      <c r="V1331" s="59"/>
      <c r="W1331" s="59"/>
      <c r="X1331" s="59"/>
      <c r="Y1331" s="59"/>
      <c r="Z1331" s="59"/>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8"/>
      <c r="K1332" s="59"/>
      <c r="L1332" s="59"/>
      <c r="M1332" s="59"/>
      <c r="N1332" s="59"/>
      <c r="O1332" s="59"/>
      <c r="P1332" s="59"/>
      <c r="Q1332" s="59"/>
      <c r="R1332" s="59"/>
      <c r="S1332" s="59"/>
      <c r="T1332" s="59"/>
      <c r="U1332" s="59"/>
      <c r="V1332" s="59"/>
      <c r="W1332" s="59"/>
      <c r="X1332" s="59"/>
      <c r="Y1332" s="59"/>
      <c r="Z1332" s="59"/>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8"/>
      <c r="K1333" s="59"/>
      <c r="L1333" s="59"/>
      <c r="M1333" s="59"/>
      <c r="N1333" s="59"/>
      <c r="O1333" s="59"/>
      <c r="P1333" s="59"/>
      <c r="Q1333" s="59"/>
      <c r="R1333" s="59"/>
      <c r="S1333" s="59"/>
      <c r="T1333" s="59"/>
      <c r="U1333" s="59"/>
      <c r="V1333" s="59"/>
      <c r="W1333" s="59"/>
      <c r="X1333" s="59"/>
      <c r="Y1333" s="59"/>
      <c r="Z1333" s="59"/>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8"/>
      <c r="K1334" s="59"/>
      <c r="L1334" s="59"/>
      <c r="M1334" s="59"/>
      <c r="N1334" s="59"/>
      <c r="O1334" s="59"/>
      <c r="P1334" s="59"/>
      <c r="Q1334" s="59"/>
      <c r="R1334" s="59"/>
      <c r="S1334" s="59"/>
      <c r="T1334" s="59"/>
      <c r="U1334" s="59"/>
      <c r="V1334" s="59"/>
      <c r="W1334" s="59"/>
      <c r="X1334" s="59"/>
      <c r="Y1334" s="59"/>
      <c r="Z1334" s="59"/>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8"/>
      <c r="K1335" s="59"/>
      <c r="L1335" s="59"/>
      <c r="M1335" s="59"/>
      <c r="N1335" s="59"/>
      <c r="O1335" s="59"/>
      <c r="P1335" s="59"/>
      <c r="Q1335" s="59"/>
      <c r="R1335" s="59"/>
      <c r="S1335" s="59"/>
      <c r="T1335" s="59"/>
      <c r="U1335" s="59"/>
      <c r="V1335" s="59"/>
      <c r="W1335" s="59"/>
      <c r="X1335" s="59"/>
      <c r="Y1335" s="59"/>
      <c r="Z1335" s="59"/>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8"/>
      <c r="K1336" s="59"/>
      <c r="L1336" s="59"/>
      <c r="M1336" s="59"/>
      <c r="N1336" s="59"/>
      <c r="O1336" s="59"/>
      <c r="P1336" s="59"/>
      <c r="Q1336" s="59"/>
      <c r="R1336" s="59"/>
      <c r="S1336" s="59"/>
      <c r="T1336" s="59"/>
      <c r="U1336" s="59"/>
      <c r="V1336" s="59"/>
      <c r="W1336" s="59"/>
      <c r="X1336" s="59"/>
      <c r="Y1336" s="59"/>
      <c r="Z1336" s="59"/>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8"/>
      <c r="K1337" s="59"/>
      <c r="L1337" s="59"/>
      <c r="M1337" s="59"/>
      <c r="N1337" s="59"/>
      <c r="O1337" s="59"/>
      <c r="P1337" s="59"/>
      <c r="Q1337" s="59"/>
      <c r="R1337" s="59"/>
      <c r="S1337" s="59"/>
      <c r="T1337" s="59"/>
      <c r="U1337" s="59"/>
      <c r="V1337" s="59"/>
      <c r="W1337" s="59"/>
      <c r="X1337" s="59"/>
      <c r="Y1337" s="59"/>
      <c r="Z1337" s="59"/>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8"/>
      <c r="K1338" s="59"/>
      <c r="L1338" s="59"/>
      <c r="M1338" s="59"/>
      <c r="N1338" s="59"/>
      <c r="O1338" s="59"/>
      <c r="P1338" s="59"/>
      <c r="Q1338" s="59"/>
      <c r="R1338" s="59"/>
      <c r="S1338" s="59"/>
      <c r="T1338" s="59"/>
      <c r="U1338" s="59"/>
      <c r="V1338" s="59"/>
      <c r="W1338" s="59"/>
      <c r="X1338" s="59"/>
      <c r="Y1338" s="59"/>
      <c r="Z1338" s="59"/>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8"/>
      <c r="K1339" s="59"/>
      <c r="L1339" s="59"/>
      <c r="M1339" s="59"/>
      <c r="N1339" s="59"/>
      <c r="O1339" s="59"/>
      <c r="P1339" s="59"/>
      <c r="Q1339" s="59"/>
      <c r="R1339" s="59"/>
      <c r="S1339" s="59"/>
      <c r="T1339" s="59"/>
      <c r="U1339" s="59"/>
      <c r="V1339" s="59"/>
      <c r="W1339" s="59"/>
      <c r="X1339" s="59"/>
      <c r="Y1339" s="59"/>
      <c r="Z1339" s="59"/>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8"/>
      <c r="K1340" s="59"/>
      <c r="L1340" s="59"/>
      <c r="M1340" s="59"/>
      <c r="N1340" s="59"/>
      <c r="O1340" s="59"/>
      <c r="P1340" s="59"/>
      <c r="Q1340" s="59"/>
      <c r="R1340" s="59"/>
      <c r="S1340" s="59"/>
      <c r="T1340" s="59"/>
      <c r="U1340" s="59"/>
      <c r="V1340" s="59"/>
      <c r="W1340" s="59"/>
      <c r="X1340" s="59"/>
      <c r="Y1340" s="59"/>
      <c r="Z1340" s="59"/>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8"/>
      <c r="K1341" s="59"/>
      <c r="L1341" s="59"/>
      <c r="M1341" s="59"/>
      <c r="N1341" s="59"/>
      <c r="O1341" s="59"/>
      <c r="P1341" s="59"/>
      <c r="Q1341" s="59"/>
      <c r="R1341" s="59"/>
      <c r="S1341" s="59"/>
      <c r="T1341" s="59"/>
      <c r="U1341" s="59"/>
      <c r="V1341" s="59"/>
      <c r="W1341" s="59"/>
      <c r="X1341" s="59"/>
      <c r="Y1341" s="59"/>
      <c r="Z1341" s="59"/>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8"/>
      <c r="K1342" s="59"/>
      <c r="L1342" s="59"/>
      <c r="M1342" s="59"/>
      <c r="N1342" s="59"/>
      <c r="O1342" s="59"/>
      <c r="P1342" s="59"/>
      <c r="Q1342" s="59"/>
      <c r="R1342" s="59"/>
      <c r="S1342" s="59"/>
      <c r="T1342" s="59"/>
      <c r="U1342" s="59"/>
      <c r="V1342" s="59"/>
      <c r="W1342" s="59"/>
      <c r="X1342" s="59"/>
      <c r="Y1342" s="59"/>
      <c r="Z1342" s="59"/>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8"/>
      <c r="K1343" s="59"/>
      <c r="L1343" s="59"/>
      <c r="M1343" s="59"/>
      <c r="N1343" s="59"/>
      <c r="O1343" s="59"/>
      <c r="P1343" s="59"/>
      <c r="Q1343" s="59"/>
      <c r="R1343" s="59"/>
      <c r="S1343" s="59"/>
      <c r="T1343" s="59"/>
      <c r="U1343" s="59"/>
      <c r="V1343" s="59"/>
      <c r="W1343" s="59"/>
      <c r="X1343" s="59"/>
      <c r="Y1343" s="59"/>
      <c r="Z1343" s="59"/>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8"/>
      <c r="K1344" s="59"/>
      <c r="L1344" s="59"/>
      <c r="M1344" s="59"/>
      <c r="N1344" s="59"/>
      <c r="O1344" s="59"/>
      <c r="P1344" s="59"/>
      <c r="Q1344" s="59"/>
      <c r="R1344" s="59"/>
      <c r="S1344" s="59"/>
      <c r="T1344" s="59"/>
      <c r="U1344" s="59"/>
      <c r="V1344" s="59"/>
      <c r="W1344" s="59"/>
      <c r="X1344" s="59"/>
      <c r="Y1344" s="59"/>
      <c r="Z1344" s="59"/>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8"/>
      <c r="K1345" s="59"/>
      <c r="L1345" s="59"/>
      <c r="M1345" s="59"/>
      <c r="N1345" s="59"/>
      <c r="O1345" s="59"/>
      <c r="P1345" s="59"/>
      <c r="Q1345" s="59"/>
      <c r="R1345" s="59"/>
      <c r="S1345" s="59"/>
      <c r="T1345" s="59"/>
      <c r="U1345" s="59"/>
      <c r="V1345" s="59"/>
      <c r="W1345" s="59"/>
      <c r="X1345" s="59"/>
      <c r="Y1345" s="59"/>
      <c r="Z1345" s="59"/>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8"/>
      <c r="K1346" s="59"/>
      <c r="L1346" s="59"/>
      <c r="M1346" s="59"/>
      <c r="N1346" s="59"/>
      <c r="O1346" s="59"/>
      <c r="P1346" s="59"/>
      <c r="Q1346" s="59"/>
      <c r="R1346" s="59"/>
      <c r="S1346" s="59"/>
      <c r="T1346" s="59"/>
      <c r="U1346" s="59"/>
      <c r="V1346" s="59"/>
      <c r="W1346" s="59"/>
      <c r="X1346" s="59"/>
      <c r="Y1346" s="59"/>
      <c r="Z1346" s="59"/>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8"/>
      <c r="K1347" s="59"/>
      <c r="L1347" s="59"/>
      <c r="M1347" s="59"/>
      <c r="N1347" s="59"/>
      <c r="O1347" s="59"/>
      <c r="P1347" s="59"/>
      <c r="Q1347" s="59"/>
      <c r="R1347" s="59"/>
      <c r="S1347" s="59"/>
      <c r="T1347" s="59"/>
      <c r="U1347" s="59"/>
      <c r="V1347" s="59"/>
      <c r="W1347" s="59"/>
      <c r="X1347" s="59"/>
      <c r="Y1347" s="59"/>
      <c r="Z1347" s="59"/>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8"/>
      <c r="K1348" s="59"/>
      <c r="L1348" s="59"/>
      <c r="M1348" s="59"/>
      <c r="N1348" s="59"/>
      <c r="O1348" s="59"/>
      <c r="P1348" s="59"/>
      <c r="Q1348" s="59"/>
      <c r="R1348" s="59"/>
      <c r="S1348" s="59"/>
      <c r="T1348" s="59"/>
      <c r="U1348" s="59"/>
      <c r="V1348" s="59"/>
      <c r="W1348" s="59"/>
      <c r="X1348" s="59"/>
      <c r="Y1348" s="59"/>
      <c r="Z1348" s="59"/>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8"/>
      <c r="K1349" s="59"/>
      <c r="L1349" s="59"/>
      <c r="M1349" s="59"/>
      <c r="N1349" s="59"/>
      <c r="O1349" s="59"/>
      <c r="P1349" s="59"/>
      <c r="Q1349" s="59"/>
      <c r="R1349" s="59"/>
      <c r="S1349" s="59"/>
      <c r="T1349" s="59"/>
      <c r="U1349" s="59"/>
      <c r="V1349" s="59"/>
      <c r="W1349" s="59"/>
      <c r="X1349" s="59"/>
      <c r="Y1349" s="59"/>
      <c r="Z1349" s="59"/>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8"/>
      <c r="K1350" s="59"/>
      <c r="L1350" s="59"/>
      <c r="M1350" s="59"/>
      <c r="N1350" s="59"/>
      <c r="O1350" s="59"/>
      <c r="P1350" s="59"/>
      <c r="Q1350" s="59"/>
      <c r="R1350" s="59"/>
      <c r="S1350" s="59"/>
      <c r="T1350" s="59"/>
      <c r="U1350" s="59"/>
      <c r="V1350" s="59"/>
      <c r="W1350" s="59"/>
      <c r="X1350" s="59"/>
      <c r="Y1350" s="59"/>
      <c r="Z1350" s="59"/>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8"/>
      <c r="K1351" s="59"/>
      <c r="L1351" s="59"/>
      <c r="M1351" s="59"/>
      <c r="N1351" s="59"/>
      <c r="O1351" s="59"/>
      <c r="P1351" s="59"/>
      <c r="Q1351" s="59"/>
      <c r="R1351" s="59"/>
      <c r="S1351" s="59"/>
      <c r="T1351" s="59"/>
      <c r="U1351" s="59"/>
      <c r="V1351" s="59"/>
      <c r="W1351" s="59"/>
      <c r="X1351" s="59"/>
      <c r="Y1351" s="59"/>
      <c r="Z1351" s="59"/>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8"/>
      <c r="K1352" s="59"/>
      <c r="L1352" s="59"/>
      <c r="M1352" s="59"/>
      <c r="N1352" s="59"/>
      <c r="O1352" s="59"/>
      <c r="P1352" s="59"/>
      <c r="Q1352" s="59"/>
      <c r="R1352" s="59"/>
      <c r="S1352" s="59"/>
      <c r="T1352" s="59"/>
      <c r="U1352" s="59"/>
      <c r="V1352" s="59"/>
      <c r="W1352" s="59"/>
      <c r="X1352" s="59"/>
      <c r="Y1352" s="59"/>
      <c r="Z1352" s="59"/>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8"/>
      <c r="K1353" s="59"/>
      <c r="L1353" s="59"/>
      <c r="M1353" s="59"/>
      <c r="N1353" s="59"/>
      <c r="O1353" s="59"/>
      <c r="P1353" s="59"/>
      <c r="Q1353" s="59"/>
      <c r="R1353" s="59"/>
      <c r="S1353" s="59"/>
      <c r="T1353" s="59"/>
      <c r="U1353" s="59"/>
      <c r="V1353" s="59"/>
      <c r="W1353" s="59"/>
      <c r="X1353" s="59"/>
      <c r="Y1353" s="59"/>
      <c r="Z1353" s="59"/>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8"/>
      <c r="K1354" s="59"/>
      <c r="L1354" s="59"/>
      <c r="M1354" s="59"/>
      <c r="N1354" s="59"/>
      <c r="O1354" s="59"/>
      <c r="P1354" s="59"/>
      <c r="Q1354" s="59"/>
      <c r="R1354" s="59"/>
      <c r="S1354" s="59"/>
      <c r="T1354" s="59"/>
      <c r="U1354" s="59"/>
      <c r="V1354" s="59"/>
      <c r="W1354" s="59"/>
      <c r="X1354" s="59"/>
      <c r="Y1354" s="59"/>
      <c r="Z1354" s="59"/>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8"/>
      <c r="K1355" s="59"/>
      <c r="L1355" s="59"/>
      <c r="M1355" s="59"/>
      <c r="N1355" s="59"/>
      <c r="O1355" s="59"/>
      <c r="P1355" s="59"/>
      <c r="Q1355" s="59"/>
      <c r="R1355" s="59"/>
      <c r="S1355" s="59"/>
      <c r="T1355" s="59"/>
      <c r="U1355" s="59"/>
      <c r="V1355" s="59"/>
      <c r="W1355" s="59"/>
      <c r="X1355" s="59"/>
      <c r="Y1355" s="59"/>
      <c r="Z1355" s="59"/>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8"/>
      <c r="K1356" s="59"/>
      <c r="L1356" s="59"/>
      <c r="M1356" s="59"/>
      <c r="N1356" s="59"/>
      <c r="O1356" s="59"/>
      <c r="P1356" s="59"/>
      <c r="Q1356" s="59"/>
      <c r="R1356" s="59"/>
      <c r="S1356" s="59"/>
      <c r="T1356" s="59"/>
      <c r="U1356" s="59"/>
      <c r="V1356" s="59"/>
      <c r="W1356" s="59"/>
      <c r="X1356" s="59"/>
      <c r="Y1356" s="59"/>
      <c r="Z1356" s="59"/>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8"/>
      <c r="K1357" s="59"/>
      <c r="L1357" s="59"/>
      <c r="M1357" s="59"/>
      <c r="N1357" s="59"/>
      <c r="O1357" s="59"/>
      <c r="P1357" s="59"/>
      <c r="Q1357" s="59"/>
      <c r="R1357" s="59"/>
      <c r="S1357" s="59"/>
      <c r="T1357" s="59"/>
      <c r="U1357" s="59"/>
      <c r="V1357" s="59"/>
      <c r="W1357" s="59"/>
      <c r="X1357" s="59"/>
      <c r="Y1357" s="59"/>
      <c r="Z1357" s="59"/>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8"/>
      <c r="K1358" s="59"/>
      <c r="L1358" s="59"/>
      <c r="M1358" s="59"/>
      <c r="N1358" s="59"/>
      <c r="O1358" s="59"/>
      <c r="P1358" s="59"/>
      <c r="Q1358" s="59"/>
      <c r="R1358" s="59"/>
      <c r="S1358" s="59"/>
      <c r="T1358" s="59"/>
      <c r="U1358" s="59"/>
      <c r="V1358" s="59"/>
      <c r="W1358" s="59"/>
      <c r="X1358" s="59"/>
      <c r="Y1358" s="59"/>
      <c r="Z1358" s="59"/>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8"/>
      <c r="K1359" s="59"/>
      <c r="L1359" s="59"/>
      <c r="M1359" s="59"/>
      <c r="N1359" s="59"/>
      <c r="O1359" s="59"/>
      <c r="P1359" s="59"/>
      <c r="Q1359" s="59"/>
      <c r="R1359" s="59"/>
      <c r="S1359" s="59"/>
      <c r="T1359" s="59"/>
      <c r="U1359" s="59"/>
      <c r="V1359" s="59"/>
      <c r="W1359" s="59"/>
      <c r="X1359" s="59"/>
      <c r="Y1359" s="59"/>
      <c r="Z1359" s="59"/>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8"/>
      <c r="K1360" s="59"/>
      <c r="L1360" s="59"/>
      <c r="M1360" s="59"/>
      <c r="N1360" s="59"/>
      <c r="O1360" s="59"/>
      <c r="P1360" s="59"/>
      <c r="Q1360" s="59"/>
      <c r="R1360" s="59"/>
      <c r="S1360" s="59"/>
      <c r="T1360" s="59"/>
      <c r="U1360" s="59"/>
      <c r="V1360" s="59"/>
      <c r="W1360" s="59"/>
      <c r="X1360" s="59"/>
      <c r="Y1360" s="59"/>
      <c r="Z1360" s="59"/>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8"/>
      <c r="K1361" s="59"/>
      <c r="L1361" s="59"/>
      <c r="M1361" s="59"/>
      <c r="N1361" s="59"/>
      <c r="O1361" s="59"/>
      <c r="P1361" s="59"/>
      <c r="Q1361" s="59"/>
      <c r="R1361" s="59"/>
      <c r="S1361" s="59"/>
      <c r="T1361" s="59"/>
      <c r="U1361" s="59"/>
      <c r="V1361" s="59"/>
      <c r="W1361" s="59"/>
      <c r="X1361" s="59"/>
      <c r="Y1361" s="59"/>
      <c r="Z1361" s="59"/>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8"/>
      <c r="K1362" s="59"/>
      <c r="L1362" s="59"/>
      <c r="M1362" s="59"/>
      <c r="N1362" s="59"/>
      <c r="O1362" s="59"/>
      <c r="P1362" s="59"/>
      <c r="Q1362" s="59"/>
      <c r="R1362" s="59"/>
      <c r="S1362" s="59"/>
      <c r="T1362" s="59"/>
      <c r="U1362" s="59"/>
      <c r="V1362" s="59"/>
      <c r="W1362" s="59"/>
      <c r="X1362" s="59"/>
      <c r="Y1362" s="59"/>
      <c r="Z1362" s="59"/>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8"/>
      <c r="K1363" s="59"/>
      <c r="L1363" s="59"/>
      <c r="M1363" s="59"/>
      <c r="N1363" s="59"/>
      <c r="O1363" s="59"/>
      <c r="P1363" s="59"/>
      <c r="Q1363" s="59"/>
      <c r="R1363" s="59"/>
      <c r="S1363" s="59"/>
      <c r="T1363" s="59"/>
      <c r="U1363" s="59"/>
      <c r="V1363" s="59"/>
      <c r="W1363" s="59"/>
      <c r="X1363" s="59"/>
      <c r="Y1363" s="59"/>
      <c r="Z1363" s="59"/>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8"/>
      <c r="K1364" s="59"/>
      <c r="L1364" s="59"/>
      <c r="M1364" s="59"/>
      <c r="N1364" s="59"/>
      <c r="O1364" s="59"/>
      <c r="P1364" s="59"/>
      <c r="Q1364" s="59"/>
      <c r="R1364" s="59"/>
      <c r="S1364" s="59"/>
      <c r="T1364" s="59"/>
      <c r="U1364" s="59"/>
      <c r="V1364" s="59"/>
      <c r="W1364" s="59"/>
      <c r="X1364" s="59"/>
      <c r="Y1364" s="59"/>
      <c r="Z1364" s="59"/>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8"/>
      <c r="K1365" s="59"/>
      <c r="L1365" s="59"/>
      <c r="M1365" s="59"/>
      <c r="N1365" s="59"/>
      <c r="O1365" s="59"/>
      <c r="P1365" s="59"/>
      <c r="Q1365" s="59"/>
      <c r="R1365" s="59"/>
      <c r="S1365" s="59"/>
      <c r="T1365" s="59"/>
      <c r="U1365" s="59"/>
      <c r="V1365" s="59"/>
      <c r="W1365" s="59"/>
      <c r="X1365" s="59"/>
      <c r="Y1365" s="59"/>
      <c r="Z1365" s="59"/>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8"/>
      <c r="K1366" s="59"/>
      <c r="L1366" s="59"/>
      <c r="M1366" s="59"/>
      <c r="N1366" s="59"/>
      <c r="O1366" s="59"/>
      <c r="P1366" s="59"/>
      <c r="Q1366" s="59"/>
      <c r="R1366" s="59"/>
      <c r="S1366" s="59"/>
      <c r="T1366" s="59"/>
      <c r="U1366" s="59"/>
      <c r="V1366" s="59"/>
      <c r="W1366" s="59"/>
      <c r="X1366" s="59"/>
      <c r="Y1366" s="59"/>
      <c r="Z1366" s="59"/>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8"/>
      <c r="K1367" s="59"/>
      <c r="L1367" s="59"/>
      <c r="M1367" s="59"/>
      <c r="N1367" s="59"/>
      <c r="O1367" s="59"/>
      <c r="P1367" s="59"/>
      <c r="Q1367" s="59"/>
      <c r="R1367" s="59"/>
      <c r="S1367" s="59"/>
      <c r="T1367" s="59"/>
      <c r="U1367" s="59"/>
      <c r="V1367" s="59"/>
      <c r="W1367" s="59"/>
      <c r="X1367" s="59"/>
      <c r="Y1367" s="59"/>
      <c r="Z1367" s="59"/>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8"/>
      <c r="K1368" s="59"/>
      <c r="L1368" s="59"/>
      <c r="M1368" s="59"/>
      <c r="N1368" s="59"/>
      <c r="O1368" s="59"/>
      <c r="P1368" s="59"/>
      <c r="Q1368" s="59"/>
      <c r="R1368" s="59"/>
      <c r="S1368" s="59"/>
      <c r="T1368" s="59"/>
      <c r="U1368" s="59"/>
      <c r="V1368" s="59"/>
      <c r="W1368" s="59"/>
      <c r="X1368" s="59"/>
      <c r="Y1368" s="59"/>
      <c r="Z1368" s="59"/>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8"/>
      <c r="K1369" s="59"/>
      <c r="L1369" s="59"/>
      <c r="M1369" s="59"/>
      <c r="N1369" s="59"/>
      <c r="O1369" s="59"/>
      <c r="P1369" s="59"/>
      <c r="Q1369" s="59"/>
      <c r="R1369" s="59"/>
      <c r="S1369" s="59"/>
      <c r="T1369" s="59"/>
      <c r="U1369" s="59"/>
      <c r="V1369" s="59"/>
      <c r="W1369" s="59"/>
      <c r="X1369" s="59"/>
      <c r="Y1369" s="59"/>
      <c r="Z1369" s="59"/>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8"/>
      <c r="K1370" s="59"/>
      <c r="L1370" s="59"/>
      <c r="M1370" s="59"/>
      <c r="N1370" s="59"/>
      <c r="O1370" s="59"/>
      <c r="P1370" s="59"/>
      <c r="Q1370" s="59"/>
      <c r="R1370" s="59"/>
      <c r="S1370" s="59"/>
      <c r="T1370" s="59"/>
      <c r="U1370" s="59"/>
      <c r="V1370" s="59"/>
      <c r="W1370" s="59"/>
      <c r="X1370" s="59"/>
      <c r="Y1370" s="59"/>
      <c r="Z1370" s="59"/>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8"/>
      <c r="K1371" s="59"/>
      <c r="L1371" s="59"/>
      <c r="M1371" s="59"/>
      <c r="N1371" s="59"/>
      <c r="O1371" s="59"/>
      <c r="P1371" s="59"/>
      <c r="Q1371" s="59"/>
      <c r="R1371" s="59"/>
      <c r="S1371" s="59"/>
      <c r="T1371" s="59"/>
      <c r="U1371" s="59"/>
      <c r="V1371" s="59"/>
      <c r="W1371" s="59"/>
      <c r="X1371" s="59"/>
      <c r="Y1371" s="59"/>
      <c r="Z1371" s="59"/>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8"/>
      <c r="K1372" s="59"/>
      <c r="L1372" s="59"/>
      <c r="M1372" s="59"/>
      <c r="N1372" s="59"/>
      <c r="O1372" s="59"/>
      <c r="P1372" s="59"/>
      <c r="Q1372" s="59"/>
      <c r="R1372" s="59"/>
      <c r="S1372" s="59"/>
      <c r="T1372" s="59"/>
      <c r="U1372" s="59"/>
      <c r="V1372" s="59"/>
      <c r="W1372" s="59"/>
      <c r="X1372" s="59"/>
      <c r="Y1372" s="59"/>
      <c r="Z1372" s="59"/>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8"/>
      <c r="K1373" s="59"/>
      <c r="L1373" s="59"/>
      <c r="M1373" s="59"/>
      <c r="N1373" s="59"/>
      <c r="O1373" s="59"/>
      <c r="P1373" s="59"/>
      <c r="Q1373" s="59"/>
      <c r="R1373" s="59"/>
      <c r="S1373" s="59"/>
      <c r="T1373" s="59"/>
      <c r="U1373" s="59"/>
      <c r="V1373" s="59"/>
      <c r="W1373" s="59"/>
      <c r="X1373" s="59"/>
      <c r="Y1373" s="59"/>
      <c r="Z1373" s="59"/>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8"/>
      <c r="K1374" s="59"/>
      <c r="L1374" s="59"/>
      <c r="M1374" s="59"/>
      <c r="N1374" s="59"/>
      <c r="O1374" s="59"/>
      <c r="P1374" s="59"/>
      <c r="Q1374" s="59"/>
      <c r="R1374" s="59"/>
      <c r="S1374" s="59"/>
      <c r="T1374" s="59"/>
      <c r="U1374" s="59"/>
      <c r="V1374" s="59"/>
      <c r="W1374" s="59"/>
      <c r="X1374" s="59"/>
      <c r="Y1374" s="59"/>
      <c r="Z1374" s="59"/>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8"/>
      <c r="K1375" s="59"/>
      <c r="L1375" s="59"/>
      <c r="M1375" s="59"/>
      <c r="N1375" s="59"/>
      <c r="O1375" s="59"/>
      <c r="P1375" s="59"/>
      <c r="Q1375" s="59"/>
      <c r="R1375" s="59"/>
      <c r="S1375" s="59"/>
      <c r="T1375" s="59"/>
      <c r="U1375" s="59"/>
      <c r="V1375" s="59"/>
      <c r="W1375" s="59"/>
      <c r="X1375" s="59"/>
      <c r="Y1375" s="59"/>
      <c r="Z1375" s="59"/>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8"/>
      <c r="K1376" s="59"/>
      <c r="L1376" s="59"/>
      <c r="M1376" s="59"/>
      <c r="N1376" s="59"/>
      <c r="O1376" s="59"/>
      <c r="P1376" s="59"/>
      <c r="Q1376" s="59"/>
      <c r="R1376" s="59"/>
      <c r="S1376" s="59"/>
      <c r="T1376" s="59"/>
      <c r="U1376" s="59"/>
      <c r="V1376" s="59"/>
      <c r="W1376" s="59"/>
      <c r="X1376" s="59"/>
      <c r="Y1376" s="59"/>
      <c r="Z1376" s="59"/>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8"/>
      <c r="K1377" s="59"/>
      <c r="L1377" s="59"/>
      <c r="M1377" s="59"/>
      <c r="N1377" s="59"/>
      <c r="O1377" s="59"/>
      <c r="P1377" s="59"/>
      <c r="Q1377" s="59"/>
      <c r="R1377" s="59"/>
      <c r="S1377" s="59"/>
      <c r="T1377" s="59"/>
      <c r="U1377" s="59"/>
      <c r="V1377" s="59"/>
      <c r="W1377" s="59"/>
      <c r="X1377" s="59"/>
      <c r="Y1377" s="59"/>
      <c r="Z1377" s="59"/>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8"/>
      <c r="K1378" s="59"/>
      <c r="L1378" s="59"/>
      <c r="M1378" s="59"/>
      <c r="N1378" s="59"/>
      <c r="O1378" s="59"/>
      <c r="P1378" s="59"/>
      <c r="Q1378" s="59"/>
      <c r="R1378" s="59"/>
      <c r="S1378" s="59"/>
      <c r="T1378" s="59"/>
      <c r="U1378" s="59"/>
      <c r="V1378" s="59"/>
      <c r="W1378" s="59"/>
      <c r="X1378" s="59"/>
      <c r="Y1378" s="59"/>
      <c r="Z1378" s="59"/>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8"/>
      <c r="K1379" s="59"/>
      <c r="L1379" s="59"/>
      <c r="M1379" s="59"/>
      <c r="N1379" s="59"/>
      <c r="O1379" s="59"/>
      <c r="P1379" s="59"/>
      <c r="Q1379" s="59"/>
      <c r="R1379" s="59"/>
      <c r="S1379" s="59"/>
      <c r="T1379" s="59"/>
      <c r="U1379" s="59"/>
      <c r="V1379" s="59"/>
      <c r="W1379" s="59"/>
      <c r="X1379" s="59"/>
      <c r="Y1379" s="59"/>
      <c r="Z1379" s="59"/>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8"/>
      <c r="K1380" s="59"/>
      <c r="L1380" s="59"/>
      <c r="M1380" s="59"/>
      <c r="N1380" s="59"/>
      <c r="O1380" s="59"/>
      <c r="P1380" s="59"/>
      <c r="Q1380" s="59"/>
      <c r="R1380" s="59"/>
      <c r="S1380" s="59"/>
      <c r="T1380" s="59"/>
      <c r="U1380" s="59"/>
      <c r="V1380" s="59"/>
      <c r="W1380" s="59"/>
      <c r="X1380" s="59"/>
      <c r="Y1380" s="59"/>
      <c r="Z1380" s="59"/>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8"/>
      <c r="K1381" s="59"/>
      <c r="L1381" s="59"/>
      <c r="M1381" s="59"/>
      <c r="N1381" s="59"/>
      <c r="O1381" s="59"/>
      <c r="P1381" s="59"/>
      <c r="Q1381" s="59"/>
      <c r="R1381" s="59"/>
      <c r="S1381" s="59"/>
      <c r="T1381" s="59"/>
      <c r="U1381" s="59"/>
      <c r="V1381" s="59"/>
      <c r="W1381" s="59"/>
      <c r="X1381" s="59"/>
      <c r="Y1381" s="59"/>
      <c r="Z1381" s="59"/>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8"/>
      <c r="K1382" s="59"/>
      <c r="L1382" s="59"/>
      <c r="M1382" s="59"/>
      <c r="N1382" s="59"/>
      <c r="O1382" s="59"/>
      <c r="P1382" s="59"/>
      <c r="Q1382" s="59"/>
      <c r="R1382" s="59"/>
      <c r="S1382" s="59"/>
      <c r="T1382" s="59"/>
      <c r="U1382" s="59"/>
      <c r="V1382" s="59"/>
      <c r="W1382" s="59"/>
      <c r="X1382" s="59"/>
      <c r="Y1382" s="59"/>
      <c r="Z1382" s="59"/>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8"/>
      <c r="K1383" s="59"/>
      <c r="L1383" s="59"/>
      <c r="M1383" s="59"/>
      <c r="N1383" s="59"/>
      <c r="O1383" s="59"/>
      <c r="P1383" s="59"/>
      <c r="Q1383" s="59"/>
      <c r="R1383" s="59"/>
      <c r="S1383" s="59"/>
      <c r="T1383" s="59"/>
      <c r="U1383" s="59"/>
      <c r="V1383" s="59"/>
      <c r="W1383" s="59"/>
      <c r="X1383" s="59"/>
      <c r="Y1383" s="59"/>
      <c r="Z1383" s="59"/>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8"/>
      <c r="K1384" s="59"/>
      <c r="L1384" s="59"/>
      <c r="M1384" s="59"/>
      <c r="N1384" s="59"/>
      <c r="O1384" s="59"/>
      <c r="P1384" s="59"/>
      <c r="Q1384" s="59"/>
      <c r="R1384" s="59"/>
      <c r="S1384" s="59"/>
      <c r="T1384" s="59"/>
      <c r="U1384" s="59"/>
      <c r="V1384" s="59"/>
      <c r="W1384" s="59"/>
      <c r="X1384" s="59"/>
      <c r="Y1384" s="59"/>
      <c r="Z1384" s="59"/>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8"/>
      <c r="K1385" s="59"/>
      <c r="L1385" s="59"/>
      <c r="M1385" s="59"/>
      <c r="N1385" s="59"/>
      <c r="O1385" s="59"/>
      <c r="P1385" s="59"/>
      <c r="Q1385" s="59"/>
      <c r="R1385" s="59"/>
      <c r="S1385" s="59"/>
      <c r="T1385" s="59"/>
      <c r="U1385" s="59"/>
      <c r="V1385" s="59"/>
      <c r="W1385" s="59"/>
      <c r="X1385" s="59"/>
      <c r="Y1385" s="59"/>
      <c r="Z1385" s="59"/>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8"/>
      <c r="K1386" s="59"/>
      <c r="L1386" s="59"/>
      <c r="M1386" s="59"/>
      <c r="N1386" s="59"/>
      <c r="O1386" s="59"/>
      <c r="P1386" s="59"/>
      <c r="Q1386" s="59"/>
      <c r="R1386" s="59"/>
      <c r="S1386" s="59"/>
      <c r="T1386" s="59"/>
      <c r="U1386" s="59"/>
      <c r="V1386" s="59"/>
      <c r="W1386" s="59"/>
      <c r="X1386" s="59"/>
      <c r="Y1386" s="59"/>
      <c r="Z1386" s="59"/>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8"/>
      <c r="K1387" s="59"/>
      <c r="L1387" s="59"/>
      <c r="M1387" s="59"/>
      <c r="N1387" s="59"/>
      <c r="O1387" s="59"/>
      <c r="P1387" s="59"/>
      <c r="Q1387" s="59"/>
      <c r="R1387" s="59"/>
      <c r="S1387" s="59"/>
      <c r="T1387" s="59"/>
      <c r="U1387" s="59"/>
      <c r="V1387" s="59"/>
      <c r="W1387" s="59"/>
      <c r="X1387" s="59"/>
      <c r="Y1387" s="59"/>
      <c r="Z1387" s="59"/>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8"/>
      <c r="K1388" s="59"/>
      <c r="L1388" s="59"/>
      <c r="M1388" s="59"/>
      <c r="N1388" s="59"/>
      <c r="O1388" s="59"/>
      <c r="P1388" s="59"/>
      <c r="Q1388" s="59"/>
      <c r="R1388" s="59"/>
      <c r="S1388" s="59"/>
      <c r="T1388" s="59"/>
      <c r="U1388" s="59"/>
      <c r="V1388" s="59"/>
      <c r="W1388" s="59"/>
      <c r="X1388" s="59"/>
      <c r="Y1388" s="59"/>
      <c r="Z1388" s="59"/>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8"/>
      <c r="K1389" s="59"/>
      <c r="L1389" s="59"/>
      <c r="M1389" s="59"/>
      <c r="N1389" s="59"/>
      <c r="O1389" s="59"/>
      <c r="P1389" s="59"/>
      <c r="Q1389" s="59"/>
      <c r="R1389" s="59"/>
      <c r="S1389" s="59"/>
      <c r="T1389" s="59"/>
      <c r="U1389" s="59"/>
      <c r="V1389" s="59"/>
      <c r="W1389" s="59"/>
      <c r="X1389" s="59"/>
      <c r="Y1389" s="59"/>
      <c r="Z1389" s="59"/>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8"/>
      <c r="K1390" s="59"/>
      <c r="L1390" s="59"/>
      <c r="M1390" s="59"/>
      <c r="N1390" s="59"/>
      <c r="O1390" s="59"/>
      <c r="P1390" s="59"/>
      <c r="Q1390" s="59"/>
      <c r="R1390" s="59"/>
      <c r="S1390" s="59"/>
      <c r="T1390" s="59"/>
      <c r="U1390" s="59"/>
      <c r="V1390" s="59"/>
      <c r="W1390" s="59"/>
      <c r="X1390" s="59"/>
      <c r="Y1390" s="59"/>
      <c r="Z1390" s="59"/>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8"/>
      <c r="K1391" s="59"/>
      <c r="L1391" s="59"/>
      <c r="M1391" s="59"/>
      <c r="N1391" s="59"/>
      <c r="O1391" s="59"/>
      <c r="P1391" s="59"/>
      <c r="Q1391" s="59"/>
      <c r="R1391" s="59"/>
      <c r="S1391" s="59"/>
      <c r="T1391" s="59"/>
      <c r="U1391" s="59"/>
      <c r="V1391" s="59"/>
      <c r="W1391" s="59"/>
      <c r="X1391" s="59"/>
      <c r="Y1391" s="59"/>
      <c r="Z1391" s="59"/>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8"/>
      <c r="K1392" s="59"/>
      <c r="L1392" s="59"/>
      <c r="M1392" s="59"/>
      <c r="N1392" s="59"/>
      <c r="O1392" s="59"/>
      <c r="P1392" s="59"/>
      <c r="Q1392" s="59"/>
      <c r="R1392" s="59"/>
      <c r="S1392" s="59"/>
      <c r="T1392" s="59"/>
      <c r="U1392" s="59"/>
      <c r="V1392" s="59"/>
      <c r="W1392" s="59"/>
      <c r="X1392" s="59"/>
      <c r="Y1392" s="59"/>
      <c r="Z1392" s="59"/>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8"/>
      <c r="K1393" s="59"/>
      <c r="L1393" s="59"/>
      <c r="M1393" s="59"/>
      <c r="N1393" s="59"/>
      <c r="O1393" s="59"/>
      <c r="P1393" s="59"/>
      <c r="Q1393" s="59"/>
      <c r="R1393" s="59"/>
      <c r="S1393" s="59"/>
      <c r="T1393" s="59"/>
      <c r="U1393" s="59"/>
      <c r="V1393" s="59"/>
      <c r="W1393" s="59"/>
      <c r="X1393" s="59"/>
      <c r="Y1393" s="59"/>
      <c r="Z1393" s="59"/>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8"/>
      <c r="K1394" s="59"/>
      <c r="L1394" s="59"/>
      <c r="M1394" s="59"/>
      <c r="N1394" s="59"/>
      <c r="O1394" s="59"/>
      <c r="P1394" s="59"/>
      <c r="Q1394" s="59"/>
      <c r="R1394" s="59"/>
      <c r="S1394" s="59"/>
      <c r="T1394" s="59"/>
      <c r="U1394" s="59"/>
      <c r="V1394" s="59"/>
      <c r="W1394" s="59"/>
      <c r="X1394" s="59"/>
      <c r="Y1394" s="59"/>
      <c r="Z1394" s="59"/>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8"/>
      <c r="K1395" s="59"/>
      <c r="L1395" s="59"/>
      <c r="M1395" s="59"/>
      <c r="N1395" s="59"/>
      <c r="O1395" s="59"/>
      <c r="P1395" s="59"/>
      <c r="Q1395" s="59"/>
      <c r="R1395" s="59"/>
      <c r="S1395" s="59"/>
      <c r="T1395" s="59"/>
      <c r="U1395" s="59"/>
      <c r="V1395" s="59"/>
      <c r="W1395" s="59"/>
      <c r="X1395" s="59"/>
      <c r="Y1395" s="59"/>
      <c r="Z1395" s="59"/>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8"/>
      <c r="K1396" s="59"/>
      <c r="L1396" s="59"/>
      <c r="M1396" s="59"/>
      <c r="N1396" s="59"/>
      <c r="O1396" s="59"/>
      <c r="P1396" s="59"/>
      <c r="Q1396" s="59"/>
      <c r="R1396" s="59"/>
      <c r="S1396" s="59"/>
      <c r="T1396" s="59"/>
      <c r="U1396" s="59"/>
      <c r="V1396" s="59"/>
      <c r="W1396" s="59"/>
      <c r="X1396" s="59"/>
      <c r="Y1396" s="59"/>
      <c r="Z1396" s="59"/>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8"/>
      <c r="K1397" s="59"/>
      <c r="L1397" s="59"/>
      <c r="M1397" s="59"/>
      <c r="N1397" s="59"/>
      <c r="O1397" s="59"/>
      <c r="P1397" s="59"/>
      <c r="Q1397" s="59"/>
      <c r="R1397" s="59"/>
      <c r="S1397" s="59"/>
      <c r="T1397" s="59"/>
      <c r="U1397" s="59"/>
      <c r="V1397" s="59"/>
      <c r="W1397" s="59"/>
      <c r="X1397" s="59"/>
      <c r="Y1397" s="59"/>
      <c r="Z1397" s="59"/>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8"/>
      <c r="K1398" s="59"/>
      <c r="L1398" s="59"/>
      <c r="M1398" s="59"/>
      <c r="N1398" s="59"/>
      <c r="O1398" s="59"/>
      <c r="P1398" s="59"/>
      <c r="Q1398" s="59"/>
      <c r="R1398" s="59"/>
      <c r="S1398" s="59"/>
      <c r="T1398" s="59"/>
      <c r="U1398" s="59"/>
      <c r="V1398" s="59"/>
      <c r="W1398" s="59"/>
      <c r="X1398" s="59"/>
      <c r="Y1398" s="59"/>
      <c r="Z1398" s="59"/>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8"/>
      <c r="K1399" s="59"/>
      <c r="L1399" s="59"/>
      <c r="M1399" s="59"/>
      <c r="N1399" s="59"/>
      <c r="O1399" s="59"/>
      <c r="P1399" s="59"/>
      <c r="Q1399" s="59"/>
      <c r="R1399" s="59"/>
      <c r="S1399" s="59"/>
      <c r="T1399" s="59"/>
      <c r="U1399" s="59"/>
      <c r="V1399" s="59"/>
      <c r="W1399" s="59"/>
      <c r="X1399" s="59"/>
      <c r="Y1399" s="59"/>
      <c r="Z1399" s="59"/>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8"/>
      <c r="K1400" s="59"/>
      <c r="L1400" s="59"/>
      <c r="M1400" s="59"/>
      <c r="N1400" s="59"/>
      <c r="O1400" s="59"/>
      <c r="P1400" s="59"/>
      <c r="Q1400" s="59"/>
      <c r="R1400" s="59"/>
      <c r="S1400" s="59"/>
      <c r="T1400" s="59"/>
      <c r="U1400" s="59"/>
      <c r="V1400" s="59"/>
      <c r="W1400" s="59"/>
      <c r="X1400" s="59"/>
      <c r="Y1400" s="59"/>
      <c r="Z1400" s="59"/>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8"/>
      <c r="K1401" s="59"/>
      <c r="L1401" s="59"/>
      <c r="M1401" s="59"/>
      <c r="N1401" s="59"/>
      <c r="O1401" s="59"/>
      <c r="P1401" s="59"/>
      <c r="Q1401" s="59"/>
      <c r="R1401" s="59"/>
      <c r="S1401" s="59"/>
      <c r="T1401" s="59"/>
      <c r="U1401" s="59"/>
      <c r="V1401" s="59"/>
      <c r="W1401" s="59"/>
      <c r="X1401" s="59"/>
      <c r="Y1401" s="59"/>
      <c r="Z1401" s="59"/>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8"/>
      <c r="K1402" s="59"/>
      <c r="L1402" s="59"/>
      <c r="M1402" s="59"/>
      <c r="N1402" s="59"/>
      <c r="O1402" s="59"/>
      <c r="P1402" s="59"/>
      <c r="Q1402" s="59"/>
      <c r="R1402" s="59"/>
      <c r="S1402" s="59"/>
      <c r="T1402" s="59"/>
      <c r="U1402" s="59"/>
      <c r="V1402" s="59"/>
      <c r="W1402" s="59"/>
      <c r="X1402" s="59"/>
      <c r="Y1402" s="59"/>
      <c r="Z1402" s="59"/>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8"/>
      <c r="K1403" s="59"/>
      <c r="L1403" s="59"/>
      <c r="M1403" s="59"/>
      <c r="N1403" s="59"/>
      <c r="O1403" s="59"/>
      <c r="P1403" s="59"/>
      <c r="Q1403" s="59"/>
      <c r="R1403" s="59"/>
      <c r="S1403" s="59"/>
      <c r="T1403" s="59"/>
      <c r="U1403" s="59"/>
      <c r="V1403" s="59"/>
      <c r="W1403" s="59"/>
      <c r="X1403" s="59"/>
      <c r="Y1403" s="59"/>
      <c r="Z1403" s="59"/>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8"/>
      <c r="K1404" s="59"/>
      <c r="L1404" s="59"/>
      <c r="M1404" s="59"/>
      <c r="N1404" s="59"/>
      <c r="O1404" s="59"/>
      <c r="P1404" s="59"/>
      <c r="Q1404" s="59"/>
      <c r="R1404" s="59"/>
      <c r="S1404" s="59"/>
      <c r="T1404" s="59"/>
      <c r="U1404" s="59"/>
      <c r="V1404" s="59"/>
      <c r="W1404" s="59"/>
      <c r="X1404" s="59"/>
      <c r="Y1404" s="59"/>
      <c r="Z1404" s="59"/>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8"/>
      <c r="K1405" s="59"/>
      <c r="L1405" s="59"/>
      <c r="M1405" s="59"/>
      <c r="N1405" s="59"/>
      <c r="O1405" s="59"/>
      <c r="P1405" s="59"/>
      <c r="Q1405" s="59"/>
      <c r="R1405" s="59"/>
      <c r="S1405" s="59"/>
      <c r="T1405" s="59"/>
      <c r="U1405" s="59"/>
      <c r="V1405" s="59"/>
      <c r="W1405" s="59"/>
      <c r="X1405" s="59"/>
      <c r="Y1405" s="59"/>
      <c r="Z1405" s="59"/>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8"/>
      <c r="K1406" s="59"/>
      <c r="L1406" s="59"/>
      <c r="M1406" s="59"/>
      <c r="N1406" s="59"/>
      <c r="O1406" s="59"/>
      <c r="P1406" s="59"/>
      <c r="Q1406" s="59"/>
      <c r="R1406" s="59"/>
      <c r="S1406" s="59"/>
      <c r="T1406" s="59"/>
      <c r="U1406" s="59"/>
      <c r="V1406" s="59"/>
      <c r="W1406" s="59"/>
      <c r="X1406" s="59"/>
      <c r="Y1406" s="59"/>
      <c r="Z1406" s="59"/>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8"/>
      <c r="K1407" s="59"/>
      <c r="L1407" s="59"/>
      <c r="M1407" s="59"/>
      <c r="N1407" s="59"/>
      <c r="O1407" s="59"/>
      <c r="P1407" s="59"/>
      <c r="Q1407" s="59"/>
      <c r="R1407" s="59"/>
      <c r="S1407" s="59"/>
      <c r="T1407" s="59"/>
      <c r="U1407" s="59"/>
      <c r="V1407" s="59"/>
      <c r="W1407" s="59"/>
      <c r="X1407" s="59"/>
      <c r="Y1407" s="59"/>
      <c r="Z1407" s="59"/>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8"/>
      <c r="K1408" s="59"/>
      <c r="L1408" s="59"/>
      <c r="M1408" s="59"/>
      <c r="N1408" s="59"/>
      <c r="O1408" s="59"/>
      <c r="P1408" s="59"/>
      <c r="Q1408" s="59"/>
      <c r="R1408" s="59"/>
      <c r="S1408" s="59"/>
      <c r="T1408" s="59"/>
      <c r="U1408" s="59"/>
      <c r="V1408" s="59"/>
      <c r="W1408" s="59"/>
      <c r="X1408" s="59"/>
      <c r="Y1408" s="59"/>
      <c r="Z1408" s="59"/>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8"/>
      <c r="K1409" s="59"/>
      <c r="L1409" s="59"/>
      <c r="M1409" s="59"/>
      <c r="N1409" s="59"/>
      <c r="O1409" s="59"/>
      <c r="P1409" s="59"/>
      <c r="Q1409" s="59"/>
      <c r="R1409" s="59"/>
      <c r="S1409" s="59"/>
      <c r="T1409" s="59"/>
      <c r="U1409" s="59"/>
      <c r="V1409" s="59"/>
      <c r="W1409" s="59"/>
      <c r="X1409" s="59"/>
      <c r="Y1409" s="59"/>
      <c r="Z1409" s="59"/>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8"/>
      <c r="K1410" s="59"/>
      <c r="L1410" s="59"/>
      <c r="M1410" s="59"/>
      <c r="N1410" s="59"/>
      <c r="O1410" s="59"/>
      <c r="P1410" s="59"/>
      <c r="Q1410" s="59"/>
      <c r="R1410" s="59"/>
      <c r="S1410" s="59"/>
      <c r="T1410" s="59"/>
      <c r="U1410" s="59"/>
      <c r="V1410" s="59"/>
      <c r="W1410" s="59"/>
      <c r="X1410" s="59"/>
      <c r="Y1410" s="59"/>
      <c r="Z1410" s="59"/>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8"/>
      <c r="K1411" s="59"/>
      <c r="L1411" s="59"/>
      <c r="M1411" s="59"/>
      <c r="N1411" s="59"/>
      <c r="O1411" s="59"/>
      <c r="P1411" s="59"/>
      <c r="Q1411" s="59"/>
      <c r="R1411" s="59"/>
      <c r="S1411" s="59"/>
      <c r="T1411" s="59"/>
      <c r="U1411" s="59"/>
      <c r="V1411" s="59"/>
      <c r="W1411" s="59"/>
      <c r="X1411" s="59"/>
      <c r="Y1411" s="59"/>
      <c r="Z1411" s="59"/>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8"/>
      <c r="K1412" s="59"/>
      <c r="L1412" s="59"/>
      <c r="M1412" s="59"/>
      <c r="N1412" s="59"/>
      <c r="O1412" s="59"/>
      <c r="P1412" s="59"/>
      <c r="Q1412" s="59"/>
      <c r="R1412" s="59"/>
      <c r="S1412" s="59"/>
      <c r="T1412" s="59"/>
      <c r="U1412" s="59"/>
      <c r="V1412" s="59"/>
      <c r="W1412" s="59"/>
      <c r="X1412" s="59"/>
      <c r="Y1412" s="59"/>
      <c r="Z1412" s="59"/>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8"/>
      <c r="K1413" s="59"/>
      <c r="L1413" s="59"/>
      <c r="M1413" s="59"/>
      <c r="N1413" s="59"/>
      <c r="O1413" s="59"/>
      <c r="P1413" s="59"/>
      <c r="Q1413" s="59"/>
      <c r="R1413" s="59"/>
      <c r="S1413" s="59"/>
      <c r="T1413" s="59"/>
      <c r="U1413" s="59"/>
      <c r="V1413" s="59"/>
      <c r="W1413" s="59"/>
      <c r="X1413" s="59"/>
      <c r="Y1413" s="59"/>
      <c r="Z1413" s="59"/>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8"/>
      <c r="K1414" s="59"/>
      <c r="L1414" s="59"/>
      <c r="M1414" s="59"/>
      <c r="N1414" s="59"/>
      <c r="O1414" s="59"/>
      <c r="P1414" s="59"/>
      <c r="Q1414" s="59"/>
      <c r="R1414" s="59"/>
      <c r="S1414" s="59"/>
      <c r="T1414" s="59"/>
      <c r="U1414" s="59"/>
      <c r="V1414" s="59"/>
      <c r="W1414" s="59"/>
      <c r="X1414" s="59"/>
      <c r="Y1414" s="59"/>
      <c r="Z1414" s="59"/>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8"/>
      <c r="K1415" s="59"/>
      <c r="L1415" s="59"/>
      <c r="M1415" s="59"/>
      <c r="N1415" s="59"/>
      <c r="O1415" s="59"/>
      <c r="P1415" s="59"/>
      <c r="Q1415" s="59"/>
      <c r="R1415" s="59"/>
      <c r="S1415" s="59"/>
      <c r="T1415" s="59"/>
      <c r="U1415" s="59"/>
      <c r="V1415" s="59"/>
      <c r="W1415" s="59"/>
      <c r="X1415" s="59"/>
      <c r="Y1415" s="59"/>
      <c r="Z1415" s="59"/>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8"/>
      <c r="K1416" s="59"/>
      <c r="L1416" s="59"/>
      <c r="M1416" s="59"/>
      <c r="N1416" s="59"/>
      <c r="O1416" s="59"/>
      <c r="P1416" s="59"/>
      <c r="Q1416" s="59"/>
      <c r="R1416" s="59"/>
      <c r="S1416" s="59"/>
      <c r="T1416" s="59"/>
      <c r="U1416" s="59"/>
      <c r="V1416" s="59"/>
      <c r="W1416" s="59"/>
      <c r="X1416" s="59"/>
      <c r="Y1416" s="59"/>
      <c r="Z1416" s="59"/>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8"/>
      <c r="K1417" s="59"/>
      <c r="L1417" s="59"/>
      <c r="M1417" s="59"/>
      <c r="N1417" s="59"/>
      <c r="O1417" s="59"/>
      <c r="P1417" s="59"/>
      <c r="Q1417" s="59"/>
      <c r="R1417" s="59"/>
      <c r="S1417" s="59"/>
      <c r="T1417" s="59"/>
      <c r="U1417" s="59"/>
      <c r="V1417" s="59"/>
      <c r="W1417" s="59"/>
      <c r="X1417" s="59"/>
      <c r="Y1417" s="59"/>
      <c r="Z1417" s="59"/>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8"/>
      <c r="K1418" s="59"/>
      <c r="L1418" s="59"/>
      <c r="M1418" s="59"/>
      <c r="N1418" s="59"/>
      <c r="O1418" s="59"/>
      <c r="P1418" s="59"/>
      <c r="Q1418" s="59"/>
      <c r="R1418" s="59"/>
      <c r="S1418" s="59"/>
      <c r="T1418" s="59"/>
      <c r="U1418" s="59"/>
      <c r="V1418" s="59"/>
      <c r="W1418" s="59"/>
      <c r="X1418" s="59"/>
      <c r="Y1418" s="59"/>
      <c r="Z1418" s="59"/>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8"/>
      <c r="K1419" s="59"/>
      <c r="L1419" s="59"/>
      <c r="M1419" s="59"/>
      <c r="N1419" s="59"/>
      <c r="O1419" s="59"/>
      <c r="P1419" s="59"/>
      <c r="Q1419" s="59"/>
      <c r="R1419" s="59"/>
      <c r="S1419" s="59"/>
      <c r="T1419" s="59"/>
      <c r="U1419" s="59"/>
      <c r="V1419" s="59"/>
      <c r="W1419" s="59"/>
      <c r="X1419" s="59"/>
      <c r="Y1419" s="59"/>
      <c r="Z1419" s="59"/>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8"/>
      <c r="K1420" s="59"/>
      <c r="L1420" s="59"/>
      <c r="M1420" s="59"/>
      <c r="N1420" s="59"/>
      <c r="O1420" s="59"/>
      <c r="P1420" s="59"/>
      <c r="Q1420" s="59"/>
      <c r="R1420" s="59"/>
      <c r="S1420" s="59"/>
      <c r="T1420" s="59"/>
      <c r="U1420" s="59"/>
      <c r="V1420" s="59"/>
      <c r="W1420" s="59"/>
      <c r="X1420" s="59"/>
      <c r="Y1420" s="59"/>
      <c r="Z1420" s="59"/>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8"/>
      <c r="K1421" s="59"/>
      <c r="L1421" s="59"/>
      <c r="M1421" s="59"/>
      <c r="N1421" s="59"/>
      <c r="O1421" s="59"/>
      <c r="P1421" s="59"/>
      <c r="Q1421" s="59"/>
      <c r="R1421" s="59"/>
      <c r="S1421" s="59"/>
      <c r="T1421" s="59"/>
      <c r="U1421" s="59"/>
      <c r="V1421" s="59"/>
      <c r="W1421" s="59"/>
      <c r="X1421" s="59"/>
      <c r="Y1421" s="59"/>
      <c r="Z1421" s="59"/>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8"/>
      <c r="K1422" s="59"/>
      <c r="L1422" s="59"/>
      <c r="M1422" s="59"/>
      <c r="N1422" s="59"/>
      <c r="O1422" s="59"/>
      <c r="P1422" s="59"/>
      <c r="Q1422" s="59"/>
      <c r="R1422" s="59"/>
      <c r="S1422" s="59"/>
      <c r="T1422" s="59"/>
      <c r="U1422" s="59"/>
      <c r="V1422" s="59"/>
      <c r="W1422" s="59"/>
      <c r="X1422" s="59"/>
      <c r="Y1422" s="59"/>
      <c r="Z1422" s="59"/>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8"/>
      <c r="K1423" s="59"/>
      <c r="L1423" s="59"/>
      <c r="M1423" s="59"/>
      <c r="N1423" s="59"/>
      <c r="O1423" s="59"/>
      <c r="P1423" s="59"/>
      <c r="Q1423" s="59"/>
      <c r="R1423" s="59"/>
      <c r="S1423" s="59"/>
      <c r="T1423" s="59"/>
      <c r="U1423" s="59"/>
      <c r="V1423" s="59"/>
      <c r="W1423" s="59"/>
      <c r="X1423" s="59"/>
      <c r="Y1423" s="59"/>
      <c r="Z1423" s="59"/>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8"/>
      <c r="K1424" s="59"/>
      <c r="L1424" s="59"/>
      <c r="M1424" s="59"/>
      <c r="N1424" s="59"/>
      <c r="O1424" s="59"/>
      <c r="P1424" s="59"/>
      <c r="Q1424" s="59"/>
      <c r="R1424" s="59"/>
      <c r="S1424" s="59"/>
      <c r="T1424" s="59"/>
      <c r="U1424" s="59"/>
      <c r="V1424" s="59"/>
      <c r="W1424" s="59"/>
      <c r="X1424" s="59"/>
      <c r="Y1424" s="59"/>
      <c r="Z1424" s="59"/>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8"/>
      <c r="K1425" s="59"/>
      <c r="L1425" s="59"/>
      <c r="M1425" s="59"/>
      <c r="N1425" s="59"/>
      <c r="O1425" s="59"/>
      <c r="P1425" s="59"/>
      <c r="Q1425" s="59"/>
      <c r="R1425" s="59"/>
      <c r="S1425" s="59"/>
      <c r="T1425" s="59"/>
      <c r="U1425" s="59"/>
      <c r="V1425" s="59"/>
      <c r="W1425" s="59"/>
      <c r="X1425" s="59"/>
      <c r="Y1425" s="59"/>
      <c r="Z1425" s="59"/>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8"/>
      <c r="K1426" s="59"/>
      <c r="L1426" s="59"/>
      <c r="M1426" s="59"/>
      <c r="N1426" s="59"/>
      <c r="O1426" s="59"/>
      <c r="P1426" s="59"/>
      <c r="Q1426" s="59"/>
      <c r="R1426" s="59"/>
      <c r="S1426" s="59"/>
      <c r="T1426" s="59"/>
      <c r="U1426" s="59"/>
      <c r="V1426" s="59"/>
      <c r="W1426" s="59"/>
      <c r="X1426" s="59"/>
      <c r="Y1426" s="59"/>
      <c r="Z1426" s="59"/>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8"/>
      <c r="K1427" s="59"/>
      <c r="L1427" s="59"/>
      <c r="M1427" s="59"/>
      <c r="N1427" s="59"/>
      <c r="O1427" s="59"/>
      <c r="P1427" s="59"/>
      <c r="Q1427" s="59"/>
      <c r="R1427" s="59"/>
      <c r="S1427" s="59"/>
      <c r="T1427" s="59"/>
      <c r="U1427" s="59"/>
      <c r="V1427" s="59"/>
      <c r="W1427" s="59"/>
      <c r="X1427" s="59"/>
      <c r="Y1427" s="59"/>
      <c r="Z1427" s="59"/>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8"/>
      <c r="K1428" s="59"/>
      <c r="L1428" s="59"/>
      <c r="M1428" s="59"/>
      <c r="N1428" s="59"/>
      <c r="O1428" s="59"/>
      <c r="P1428" s="59"/>
      <c r="Q1428" s="59"/>
      <c r="R1428" s="59"/>
      <c r="S1428" s="59"/>
      <c r="T1428" s="59"/>
      <c r="U1428" s="59"/>
      <c r="V1428" s="59"/>
      <c r="W1428" s="59"/>
      <c r="X1428" s="59"/>
      <c r="Y1428" s="59"/>
      <c r="Z1428" s="59"/>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8"/>
      <c r="K1429" s="59"/>
      <c r="L1429" s="59"/>
      <c r="M1429" s="59"/>
      <c r="N1429" s="59"/>
      <c r="O1429" s="59"/>
      <c r="P1429" s="59"/>
      <c r="Q1429" s="59"/>
      <c r="R1429" s="59"/>
      <c r="S1429" s="59"/>
      <c r="T1429" s="59"/>
      <c r="U1429" s="59"/>
      <c r="V1429" s="59"/>
      <c r="W1429" s="59"/>
      <c r="X1429" s="59"/>
      <c r="Y1429" s="59"/>
      <c r="Z1429" s="59"/>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8"/>
      <c r="K1430" s="59"/>
      <c r="L1430" s="59"/>
      <c r="M1430" s="59"/>
      <c r="N1430" s="59"/>
      <c r="O1430" s="59"/>
      <c r="P1430" s="59"/>
      <c r="Q1430" s="59"/>
      <c r="R1430" s="59"/>
      <c r="S1430" s="59"/>
      <c r="T1430" s="59"/>
      <c r="U1430" s="59"/>
      <c r="V1430" s="59"/>
      <c r="W1430" s="59"/>
      <c r="X1430" s="59"/>
      <c r="Y1430" s="59"/>
      <c r="Z1430" s="59"/>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8"/>
      <c r="K1431" s="59"/>
      <c r="L1431" s="59"/>
      <c r="M1431" s="59"/>
      <c r="N1431" s="59"/>
      <c r="O1431" s="59"/>
      <c r="P1431" s="59"/>
      <c r="Q1431" s="59"/>
      <c r="R1431" s="59"/>
      <c r="S1431" s="59"/>
      <c r="T1431" s="59"/>
      <c r="U1431" s="59"/>
      <c r="V1431" s="59"/>
      <c r="W1431" s="59"/>
      <c r="X1431" s="59"/>
      <c r="Y1431" s="59"/>
      <c r="Z1431" s="59"/>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8"/>
      <c r="K1432" s="59"/>
      <c r="L1432" s="59"/>
      <c r="M1432" s="59"/>
      <c r="N1432" s="59"/>
      <c r="O1432" s="59"/>
      <c r="P1432" s="59"/>
      <c r="Q1432" s="59"/>
      <c r="R1432" s="59"/>
      <c r="S1432" s="59"/>
      <c r="T1432" s="59"/>
      <c r="U1432" s="59"/>
      <c r="V1432" s="59"/>
      <c r="W1432" s="59"/>
      <c r="X1432" s="59"/>
      <c r="Y1432" s="59"/>
      <c r="Z1432" s="59"/>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8"/>
      <c r="K1433" s="59"/>
      <c r="L1433" s="59"/>
      <c r="M1433" s="59"/>
      <c r="N1433" s="59"/>
      <c r="O1433" s="59"/>
      <c r="P1433" s="59"/>
      <c r="Q1433" s="59"/>
      <c r="R1433" s="59"/>
      <c r="S1433" s="59"/>
      <c r="T1433" s="59"/>
      <c r="U1433" s="59"/>
      <c r="V1433" s="59"/>
      <c r="W1433" s="59"/>
      <c r="X1433" s="59"/>
      <c r="Y1433" s="59"/>
      <c r="Z1433" s="59"/>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8"/>
      <c r="K1434" s="59"/>
      <c r="L1434" s="59"/>
      <c r="M1434" s="59"/>
      <c r="N1434" s="59"/>
      <c r="O1434" s="59"/>
      <c r="P1434" s="59"/>
      <c r="Q1434" s="59"/>
      <c r="R1434" s="59"/>
      <c r="S1434" s="59"/>
      <c r="T1434" s="59"/>
      <c r="U1434" s="59"/>
      <c r="V1434" s="59"/>
      <c r="W1434" s="59"/>
      <c r="X1434" s="59"/>
      <c r="Y1434" s="59"/>
      <c r="Z1434" s="59"/>
    </row>
    <row r="1435" spans="1:26" ht="12.75" customHeight="1" x14ac:dyDescent="0.2">
      <c r="A1435" s="69">
        <v>154</v>
      </c>
      <c r="B1435" s="70">
        <v>137</v>
      </c>
      <c r="C1435" s="70">
        <f>'RAS-funkcijski'!D141</f>
        <v>902760.77</v>
      </c>
      <c r="D1435" s="70">
        <f>'RAS-funkcijski'!E141</f>
        <v>1094164.46</v>
      </c>
      <c r="E1435" s="70">
        <v>0</v>
      </c>
      <c r="F1435" s="70">
        <v>0</v>
      </c>
      <c r="G1435" s="71">
        <f t="shared" si="46"/>
        <v>423479.28752999997</v>
      </c>
      <c r="H1435" s="71">
        <f t="shared" si="45"/>
        <v>0.68999999994412065</v>
      </c>
      <c r="I1435" s="72"/>
      <c r="J1435" s="58"/>
      <c r="K1435" s="59"/>
      <c r="L1435" s="59"/>
      <c r="M1435" s="59"/>
      <c r="N1435" s="59"/>
      <c r="O1435" s="59"/>
      <c r="P1435" s="59"/>
      <c r="Q1435" s="59"/>
      <c r="R1435" s="59"/>
      <c r="S1435" s="59"/>
      <c r="T1435" s="59"/>
      <c r="U1435" s="59"/>
      <c r="V1435" s="59"/>
      <c r="W1435" s="59"/>
      <c r="X1435" s="59"/>
      <c r="Y1435" s="59"/>
      <c r="Z1435" s="59"/>
    </row>
    <row r="1436" spans="1:26" ht="12.75" customHeight="1" x14ac:dyDescent="0.2">
      <c r="A1436" s="60">
        <v>156</v>
      </c>
      <c r="B1436" s="61">
        <v>1</v>
      </c>
      <c r="C1436" s="61">
        <f>'P-VRIO'!D5</f>
        <v>0</v>
      </c>
      <c r="D1436" s="61">
        <f>'P-VRIO'!E5</f>
        <v>15618.08</v>
      </c>
      <c r="E1436" s="61">
        <v>0</v>
      </c>
      <c r="F1436" s="61">
        <v>0</v>
      </c>
      <c r="G1436" s="62">
        <f t="shared" si="46"/>
        <v>31.236160000000002</v>
      </c>
      <c r="H1436" s="62">
        <f t="shared" si="45"/>
        <v>7.999999999992724E-2</v>
      </c>
      <c r="I1436" s="63">
        <v>0</v>
      </c>
      <c r="J1436" s="56"/>
      <c r="K1436" s="59"/>
      <c r="L1436" s="59"/>
      <c r="M1436" s="59"/>
      <c r="N1436" s="59"/>
      <c r="O1436" s="59"/>
      <c r="P1436" s="59"/>
      <c r="Q1436" s="59"/>
      <c r="R1436" s="59"/>
      <c r="S1436" s="59"/>
      <c r="T1436" s="59"/>
      <c r="U1436" s="59"/>
      <c r="V1436" s="59"/>
      <c r="W1436" s="59"/>
      <c r="X1436" s="59"/>
      <c r="Y1436" s="59"/>
      <c r="Z1436" s="59"/>
    </row>
    <row r="1437" spans="1:26" ht="12.75" customHeight="1" x14ac:dyDescent="0.2">
      <c r="A1437" s="55">
        <v>156</v>
      </c>
      <c r="B1437" s="54">
        <v>2</v>
      </c>
      <c r="C1437" s="54">
        <f>'P-VRIO'!D6</f>
        <v>0</v>
      </c>
      <c r="D1437" s="54">
        <f>'P-VRIO'!E6</f>
        <v>15618.08</v>
      </c>
      <c r="E1437" s="54">
        <v>0</v>
      </c>
      <c r="F1437" s="54">
        <v>0</v>
      </c>
      <c r="G1437" s="56">
        <f t="shared" si="46"/>
        <v>62.472320000000003</v>
      </c>
      <c r="H1437" s="56">
        <f t="shared" si="45"/>
        <v>7.999999999992724E-2</v>
      </c>
      <c r="I1437" s="57">
        <v>0</v>
      </c>
      <c r="J1437" s="56"/>
      <c r="K1437" s="59"/>
      <c r="L1437" s="59"/>
      <c r="M1437" s="59"/>
      <c r="N1437" s="59"/>
      <c r="O1437" s="59"/>
      <c r="P1437" s="59"/>
      <c r="Q1437" s="59"/>
      <c r="R1437" s="59"/>
      <c r="S1437" s="59"/>
      <c r="T1437" s="59"/>
      <c r="U1437" s="59"/>
      <c r="V1437" s="59"/>
      <c r="W1437" s="59"/>
      <c r="X1437" s="59"/>
      <c r="Y1437" s="59"/>
      <c r="Z1437" s="59"/>
    </row>
    <row r="1438" spans="1:26" ht="12.75" customHeight="1" x14ac:dyDescent="0.2">
      <c r="A1438" s="55">
        <v>156</v>
      </c>
      <c r="B1438" s="54">
        <v>3</v>
      </c>
      <c r="C1438" s="54">
        <f>'P-VRIO'!D7</f>
        <v>0</v>
      </c>
      <c r="D1438" s="54">
        <f>'P-VRIO'!E7</f>
        <v>15618.08</v>
      </c>
      <c r="E1438" s="54">
        <v>0</v>
      </c>
      <c r="F1438" s="54">
        <v>0</v>
      </c>
      <c r="G1438" s="56">
        <f t="shared" si="46"/>
        <v>93.708479999999994</v>
      </c>
      <c r="H1438" s="56">
        <f t="shared" si="45"/>
        <v>7.999999999992724E-2</v>
      </c>
      <c r="I1438" s="57">
        <v>0</v>
      </c>
      <c r="J1438" s="56"/>
      <c r="L1438" s="59"/>
      <c r="M1438" s="59"/>
      <c r="N1438" s="59"/>
      <c r="O1438" s="59"/>
      <c r="P1438" s="59"/>
      <c r="Q1438" s="59"/>
      <c r="R1438" s="59"/>
      <c r="S1438" s="59"/>
      <c r="T1438" s="59"/>
      <c r="U1438" s="59"/>
      <c r="V1438" s="59"/>
      <c r="W1438" s="59"/>
      <c r="X1438" s="59"/>
      <c r="Y1438" s="59"/>
      <c r="Z1438" s="59"/>
    </row>
    <row r="1439" spans="1:26" ht="12.75" customHeight="1" x14ac:dyDescent="0.2">
      <c r="A1439" s="55">
        <v>156</v>
      </c>
      <c r="B1439" s="54">
        <v>4</v>
      </c>
      <c r="C1439" s="54">
        <f>'P-VRIO'!D8</f>
        <v>0</v>
      </c>
      <c r="D1439" s="54">
        <f>'P-VRIO'!E8</f>
        <v>15618.08</v>
      </c>
      <c r="E1439" s="54">
        <v>0</v>
      </c>
      <c r="F1439" s="54">
        <v>0</v>
      </c>
      <c r="G1439" s="56">
        <f t="shared" si="46"/>
        <v>124.94464000000001</v>
      </c>
      <c r="H1439" s="56">
        <f t="shared" si="45"/>
        <v>7.999999999992724E-2</v>
      </c>
      <c r="I1439" s="57">
        <f t="shared" ref="I1439:I1444" si="47">G1439*H1439</f>
        <v>9.9955711999909092</v>
      </c>
      <c r="J1439" s="56">
        <f>IF(AND(Skriveni!C1439&lt;&gt;0,Skriveni!D1439&lt;&gt;0),1,0)</f>
        <v>0</v>
      </c>
      <c r="K1439" s="59"/>
      <c r="L1439" s="59"/>
      <c r="M1439" s="59"/>
      <c r="N1439" s="59"/>
      <c r="O1439" s="59"/>
      <c r="P1439" s="59"/>
      <c r="Q1439" s="59"/>
      <c r="R1439" s="59"/>
      <c r="S1439" s="59"/>
      <c r="T1439" s="59"/>
      <c r="U1439" s="59"/>
      <c r="V1439" s="59"/>
      <c r="W1439" s="59"/>
      <c r="X1439" s="59"/>
      <c r="Y1439" s="59"/>
      <c r="Z1439" s="59"/>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9"/>
      <c r="L1440" s="59"/>
      <c r="M1440" s="59"/>
      <c r="N1440" s="59"/>
      <c r="O1440" s="59"/>
      <c r="P1440" s="59"/>
      <c r="Q1440" s="59"/>
      <c r="R1440" s="59"/>
      <c r="S1440" s="59"/>
      <c r="T1440" s="59"/>
      <c r="U1440" s="59"/>
      <c r="V1440" s="59"/>
      <c r="W1440" s="59"/>
      <c r="X1440" s="59"/>
      <c r="Y1440" s="59"/>
      <c r="Z1440" s="59"/>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9"/>
      <c r="L1441" s="59"/>
      <c r="M1441" s="59"/>
      <c r="N1441" s="59"/>
      <c r="O1441" s="59"/>
      <c r="P1441" s="59"/>
      <c r="Q1441" s="59"/>
      <c r="R1441" s="59"/>
      <c r="S1441" s="59"/>
      <c r="T1441" s="59"/>
      <c r="U1441" s="59"/>
      <c r="V1441" s="59"/>
      <c r="W1441" s="59"/>
      <c r="X1441" s="59"/>
      <c r="Y1441" s="59"/>
      <c r="Z1441" s="59"/>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9"/>
      <c r="L1442" s="59"/>
      <c r="M1442" s="59"/>
      <c r="N1442" s="59"/>
      <c r="O1442" s="59"/>
      <c r="P1442" s="59"/>
      <c r="Q1442" s="59"/>
      <c r="R1442" s="59"/>
      <c r="S1442" s="59"/>
      <c r="T1442" s="59"/>
      <c r="U1442" s="59"/>
      <c r="V1442" s="59"/>
      <c r="W1442" s="59"/>
      <c r="X1442" s="59"/>
      <c r="Y1442" s="59"/>
      <c r="Z1442" s="59"/>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9"/>
      <c r="L1443" s="59"/>
      <c r="M1443" s="59"/>
      <c r="N1443" s="59"/>
      <c r="O1443" s="59"/>
      <c r="P1443" s="59"/>
      <c r="Q1443" s="59"/>
      <c r="R1443" s="59"/>
      <c r="S1443" s="59"/>
      <c r="T1443" s="59"/>
      <c r="U1443" s="59"/>
      <c r="V1443" s="59"/>
      <c r="W1443" s="59"/>
      <c r="X1443" s="59"/>
      <c r="Y1443" s="59"/>
      <c r="Z1443" s="59"/>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9"/>
      <c r="L1444" s="59"/>
      <c r="M1444" s="59"/>
      <c r="N1444" s="59"/>
      <c r="O1444" s="59"/>
      <c r="P1444" s="59"/>
      <c r="Q1444" s="59"/>
      <c r="R1444" s="59"/>
      <c r="S1444" s="59"/>
      <c r="T1444" s="59"/>
      <c r="U1444" s="59"/>
      <c r="V1444" s="59"/>
      <c r="W1444" s="59"/>
      <c r="X1444" s="59"/>
      <c r="Y1444" s="59"/>
      <c r="Z1444" s="59"/>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9"/>
      <c r="L1445" s="59"/>
      <c r="M1445" s="59"/>
      <c r="N1445" s="59"/>
      <c r="O1445" s="59"/>
      <c r="P1445" s="59"/>
      <c r="Q1445" s="59"/>
      <c r="R1445" s="59"/>
      <c r="S1445" s="59"/>
      <c r="T1445" s="59"/>
      <c r="U1445" s="59"/>
      <c r="V1445" s="59"/>
      <c r="W1445" s="59"/>
      <c r="X1445" s="59"/>
      <c r="Y1445" s="59"/>
      <c r="Z1445" s="59"/>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9"/>
      <c r="L1446" s="59"/>
      <c r="M1446" s="59"/>
      <c r="N1446" s="59"/>
      <c r="O1446" s="59"/>
      <c r="P1446" s="59"/>
      <c r="Q1446" s="59"/>
      <c r="R1446" s="59"/>
      <c r="S1446" s="59"/>
      <c r="T1446" s="59"/>
      <c r="U1446" s="59"/>
      <c r="V1446" s="59"/>
      <c r="W1446" s="59"/>
      <c r="X1446" s="59"/>
      <c r="Y1446" s="59"/>
      <c r="Z1446" s="59"/>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9"/>
      <c r="L1447" s="59"/>
      <c r="M1447" s="59"/>
      <c r="N1447" s="59"/>
      <c r="O1447" s="59"/>
      <c r="P1447" s="59"/>
      <c r="Q1447" s="59"/>
      <c r="R1447" s="59"/>
      <c r="S1447" s="59"/>
      <c r="T1447" s="59"/>
      <c r="U1447" s="59"/>
      <c r="V1447" s="59"/>
      <c r="W1447" s="59"/>
      <c r="X1447" s="59"/>
      <c r="Y1447" s="59"/>
      <c r="Z1447" s="59"/>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9"/>
      <c r="L1448" s="59"/>
      <c r="M1448" s="59"/>
      <c r="N1448" s="59"/>
      <c r="O1448" s="59"/>
      <c r="P1448" s="59"/>
      <c r="Q1448" s="59"/>
      <c r="R1448" s="59"/>
      <c r="S1448" s="59"/>
      <c r="T1448" s="59"/>
      <c r="U1448" s="59"/>
      <c r="V1448" s="59"/>
      <c r="W1448" s="59"/>
      <c r="X1448" s="59"/>
      <c r="Y1448" s="59"/>
      <c r="Z1448" s="59"/>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9"/>
      <c r="L1449" s="59"/>
      <c r="M1449" s="59"/>
      <c r="N1449" s="59"/>
      <c r="O1449" s="59"/>
      <c r="P1449" s="59"/>
      <c r="Q1449" s="59"/>
      <c r="R1449" s="59"/>
      <c r="S1449" s="59"/>
      <c r="T1449" s="59"/>
      <c r="U1449" s="59"/>
      <c r="V1449" s="59"/>
      <c r="W1449" s="59"/>
      <c r="X1449" s="59"/>
      <c r="Y1449" s="59"/>
      <c r="Z1449" s="59"/>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9"/>
      <c r="L1450" s="59"/>
      <c r="M1450" s="59"/>
      <c r="N1450" s="59"/>
      <c r="O1450" s="59"/>
      <c r="P1450" s="59"/>
      <c r="Q1450" s="59"/>
      <c r="R1450" s="59"/>
      <c r="S1450" s="59"/>
      <c r="T1450" s="59"/>
      <c r="U1450" s="59"/>
      <c r="V1450" s="59"/>
      <c r="W1450" s="59"/>
      <c r="X1450" s="59"/>
      <c r="Y1450" s="59"/>
      <c r="Z1450" s="59"/>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9"/>
      <c r="L1451" s="59"/>
      <c r="M1451" s="59"/>
      <c r="N1451" s="59"/>
      <c r="O1451" s="59"/>
      <c r="P1451" s="59"/>
      <c r="Q1451" s="59"/>
      <c r="R1451" s="59"/>
      <c r="S1451" s="59"/>
      <c r="T1451" s="59"/>
      <c r="U1451" s="59"/>
      <c r="V1451" s="59"/>
      <c r="W1451" s="59"/>
      <c r="X1451" s="59"/>
      <c r="Y1451" s="59"/>
      <c r="Z1451" s="59"/>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9"/>
      <c r="L1452" s="59"/>
      <c r="M1452" s="59"/>
      <c r="N1452" s="59"/>
      <c r="O1452" s="59"/>
      <c r="P1452" s="59"/>
      <c r="Q1452" s="59"/>
      <c r="R1452" s="59"/>
      <c r="S1452" s="59"/>
      <c r="T1452" s="59"/>
      <c r="U1452" s="59"/>
      <c r="V1452" s="59"/>
      <c r="W1452" s="59"/>
      <c r="X1452" s="59"/>
      <c r="Y1452" s="59"/>
      <c r="Z1452" s="59"/>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9"/>
      <c r="L1453" s="59"/>
      <c r="M1453" s="59"/>
      <c r="N1453" s="59"/>
      <c r="O1453" s="59"/>
      <c r="P1453" s="59"/>
      <c r="Q1453" s="59"/>
      <c r="R1453" s="59"/>
      <c r="S1453" s="59"/>
      <c r="T1453" s="59"/>
      <c r="U1453" s="59"/>
      <c r="V1453" s="59"/>
      <c r="W1453" s="59"/>
      <c r="X1453" s="59"/>
      <c r="Y1453" s="59"/>
      <c r="Z1453" s="59"/>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9"/>
      <c r="L1454" s="59"/>
      <c r="M1454" s="59"/>
      <c r="N1454" s="59"/>
      <c r="O1454" s="59"/>
      <c r="P1454" s="59"/>
      <c r="Q1454" s="59"/>
      <c r="R1454" s="59"/>
      <c r="S1454" s="59"/>
      <c r="T1454" s="59"/>
      <c r="U1454" s="59"/>
      <c r="V1454" s="59"/>
      <c r="W1454" s="59"/>
      <c r="X1454" s="59"/>
      <c r="Y1454" s="59"/>
      <c r="Z1454" s="59"/>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9"/>
      <c r="L1455" s="59"/>
      <c r="M1455" s="59"/>
      <c r="N1455" s="59"/>
      <c r="O1455" s="59"/>
      <c r="P1455" s="59"/>
      <c r="Q1455" s="59"/>
      <c r="R1455" s="59"/>
      <c r="S1455" s="59"/>
      <c r="T1455" s="59"/>
      <c r="U1455" s="59"/>
      <c r="V1455" s="59"/>
      <c r="W1455" s="59"/>
      <c r="X1455" s="59"/>
      <c r="Y1455" s="59"/>
      <c r="Z1455" s="59"/>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9"/>
      <c r="L1456" s="59"/>
      <c r="M1456" s="59"/>
      <c r="N1456" s="59"/>
      <c r="O1456" s="59"/>
      <c r="P1456" s="59"/>
      <c r="Q1456" s="59"/>
      <c r="R1456" s="59"/>
      <c r="S1456" s="59"/>
      <c r="T1456" s="59"/>
      <c r="U1456" s="59"/>
      <c r="V1456" s="59"/>
      <c r="W1456" s="59"/>
      <c r="X1456" s="59"/>
      <c r="Y1456" s="59"/>
      <c r="Z1456" s="59"/>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9"/>
      <c r="L1457" s="59"/>
      <c r="M1457" s="59"/>
      <c r="N1457" s="59"/>
      <c r="O1457" s="59"/>
      <c r="P1457" s="59"/>
      <c r="Q1457" s="59"/>
      <c r="R1457" s="59"/>
      <c r="S1457" s="59"/>
      <c r="T1457" s="59"/>
      <c r="U1457" s="59"/>
      <c r="V1457" s="59"/>
      <c r="W1457" s="59"/>
      <c r="X1457" s="59"/>
      <c r="Y1457" s="59"/>
      <c r="Z1457" s="59"/>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9"/>
      <c r="L1458" s="59"/>
      <c r="M1458" s="59"/>
      <c r="N1458" s="59"/>
      <c r="O1458" s="59"/>
      <c r="P1458" s="59"/>
      <c r="Q1458" s="59"/>
      <c r="R1458" s="59"/>
      <c r="S1458" s="59"/>
      <c r="T1458" s="59"/>
      <c r="U1458" s="59"/>
      <c r="V1458" s="59"/>
      <c r="W1458" s="59"/>
      <c r="X1458" s="59"/>
      <c r="Y1458" s="59"/>
      <c r="Z1458" s="59"/>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9"/>
      <c r="L1459" s="59"/>
      <c r="M1459" s="59"/>
      <c r="N1459" s="59"/>
      <c r="O1459" s="59"/>
      <c r="P1459" s="59"/>
      <c r="Q1459" s="59"/>
      <c r="R1459" s="59"/>
      <c r="S1459" s="59"/>
      <c r="T1459" s="59"/>
      <c r="U1459" s="59"/>
      <c r="V1459" s="59"/>
      <c r="W1459" s="59"/>
      <c r="X1459" s="59"/>
      <c r="Y1459" s="59"/>
      <c r="Z1459" s="59"/>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9"/>
      <c r="L1460" s="59"/>
      <c r="M1460" s="59"/>
      <c r="N1460" s="59"/>
      <c r="O1460" s="59"/>
      <c r="P1460" s="59"/>
      <c r="Q1460" s="59"/>
      <c r="R1460" s="59"/>
      <c r="S1460" s="59"/>
      <c r="T1460" s="59"/>
      <c r="U1460" s="59"/>
      <c r="V1460" s="59"/>
      <c r="W1460" s="59"/>
      <c r="X1460" s="59"/>
      <c r="Y1460" s="59"/>
      <c r="Z1460" s="59"/>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9"/>
      <c r="L1461" s="59"/>
      <c r="M1461" s="59"/>
      <c r="N1461" s="59"/>
      <c r="O1461" s="59"/>
      <c r="P1461" s="59"/>
      <c r="Q1461" s="59"/>
      <c r="R1461" s="59"/>
      <c r="S1461" s="59"/>
      <c r="T1461" s="59"/>
      <c r="U1461" s="59"/>
      <c r="V1461" s="59"/>
      <c r="W1461" s="59"/>
      <c r="X1461" s="59"/>
      <c r="Y1461" s="59"/>
      <c r="Z1461" s="59"/>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9"/>
      <c r="L1462" s="59"/>
      <c r="M1462" s="59"/>
      <c r="N1462" s="59"/>
      <c r="O1462" s="59"/>
      <c r="P1462" s="59"/>
      <c r="Q1462" s="59"/>
      <c r="R1462" s="59"/>
      <c r="S1462" s="59"/>
      <c r="T1462" s="59"/>
      <c r="U1462" s="59"/>
      <c r="V1462" s="59"/>
      <c r="W1462" s="59"/>
      <c r="X1462" s="59"/>
      <c r="Y1462" s="59"/>
      <c r="Z1462" s="59"/>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9"/>
      <c r="L1463" s="59"/>
      <c r="M1463" s="59"/>
      <c r="N1463" s="59"/>
      <c r="O1463" s="59"/>
      <c r="P1463" s="59"/>
      <c r="Q1463" s="59"/>
      <c r="R1463" s="59"/>
      <c r="S1463" s="59"/>
      <c r="T1463" s="59"/>
      <c r="U1463" s="59"/>
      <c r="V1463" s="59"/>
      <c r="W1463" s="59"/>
      <c r="X1463" s="59"/>
      <c r="Y1463" s="59"/>
      <c r="Z1463" s="59"/>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9"/>
      <c r="L1464" s="59"/>
      <c r="M1464" s="59"/>
      <c r="N1464" s="59"/>
      <c r="O1464" s="59"/>
      <c r="P1464" s="59"/>
      <c r="Q1464" s="59"/>
      <c r="R1464" s="59"/>
      <c r="S1464" s="59"/>
      <c r="T1464" s="59"/>
      <c r="U1464" s="59"/>
      <c r="V1464" s="59"/>
      <c r="W1464" s="59"/>
      <c r="X1464" s="59"/>
      <c r="Y1464" s="59"/>
      <c r="Z1464" s="59"/>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9"/>
      <c r="L1465" s="59"/>
      <c r="M1465" s="59"/>
      <c r="N1465" s="59"/>
      <c r="O1465" s="59"/>
      <c r="P1465" s="59"/>
      <c r="Q1465" s="59"/>
      <c r="R1465" s="59"/>
      <c r="S1465" s="59"/>
      <c r="T1465" s="59"/>
      <c r="U1465" s="59"/>
      <c r="V1465" s="59"/>
      <c r="W1465" s="59"/>
      <c r="X1465" s="59"/>
      <c r="Y1465" s="59"/>
      <c r="Z1465" s="59"/>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9"/>
      <c r="L1466" s="59"/>
      <c r="M1466" s="59"/>
      <c r="N1466" s="59"/>
      <c r="O1466" s="59"/>
      <c r="P1466" s="59"/>
      <c r="Q1466" s="59"/>
      <c r="R1466" s="59"/>
      <c r="S1466" s="59"/>
      <c r="T1466" s="59"/>
      <c r="U1466" s="59"/>
      <c r="V1466" s="59"/>
      <c r="W1466" s="59"/>
      <c r="X1466" s="59"/>
      <c r="Y1466" s="59"/>
      <c r="Z1466" s="59"/>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9"/>
      <c r="L1467" s="59"/>
      <c r="M1467" s="59"/>
      <c r="N1467" s="59"/>
      <c r="O1467" s="59"/>
      <c r="P1467" s="59"/>
      <c r="Q1467" s="59"/>
      <c r="R1467" s="59"/>
      <c r="S1467" s="59"/>
      <c r="T1467" s="59"/>
      <c r="U1467" s="59"/>
      <c r="V1467" s="59"/>
      <c r="W1467" s="59"/>
      <c r="X1467" s="59"/>
      <c r="Y1467" s="59"/>
      <c r="Z1467" s="59"/>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9"/>
      <c r="L1468" s="59"/>
      <c r="M1468" s="59"/>
      <c r="N1468" s="59"/>
      <c r="O1468" s="59"/>
      <c r="P1468" s="59"/>
      <c r="Q1468" s="59"/>
      <c r="R1468" s="59"/>
      <c r="S1468" s="59"/>
      <c r="T1468" s="59"/>
      <c r="U1468" s="59"/>
      <c r="V1468" s="59"/>
      <c r="W1468" s="59"/>
      <c r="X1468" s="59"/>
      <c r="Y1468" s="59"/>
      <c r="Z1468" s="59"/>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9"/>
      <c r="L1469" s="59"/>
      <c r="M1469" s="59"/>
      <c r="N1469" s="59"/>
      <c r="O1469" s="59"/>
      <c r="P1469" s="59"/>
      <c r="Q1469" s="59"/>
      <c r="R1469" s="59"/>
      <c r="S1469" s="59"/>
      <c r="T1469" s="59"/>
      <c r="U1469" s="59"/>
      <c r="V1469" s="59"/>
      <c r="W1469" s="59"/>
      <c r="X1469" s="59"/>
      <c r="Y1469" s="59"/>
      <c r="Z1469" s="59"/>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9"/>
      <c r="L1470" s="59"/>
      <c r="M1470" s="59"/>
      <c r="N1470" s="59"/>
      <c r="O1470" s="59"/>
      <c r="P1470" s="59"/>
      <c r="Q1470" s="59"/>
      <c r="R1470" s="59"/>
      <c r="S1470" s="59"/>
      <c r="T1470" s="59"/>
      <c r="U1470" s="59"/>
      <c r="V1470" s="59"/>
      <c r="W1470" s="59"/>
      <c r="X1470" s="59"/>
      <c r="Y1470" s="59"/>
      <c r="Z1470" s="59"/>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9"/>
      <c r="L1471" s="59"/>
      <c r="M1471" s="59"/>
      <c r="N1471" s="59"/>
      <c r="O1471" s="59"/>
      <c r="P1471" s="59"/>
      <c r="Q1471" s="59"/>
      <c r="R1471" s="59"/>
      <c r="S1471" s="59"/>
      <c r="T1471" s="59"/>
      <c r="U1471" s="59"/>
      <c r="V1471" s="59"/>
      <c r="W1471" s="59"/>
      <c r="X1471" s="59"/>
      <c r="Y1471" s="59"/>
      <c r="Z1471" s="59"/>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9"/>
      <c r="L1472" s="59"/>
      <c r="M1472" s="59"/>
      <c r="N1472" s="59"/>
      <c r="O1472" s="59"/>
      <c r="P1472" s="59"/>
      <c r="Q1472" s="59"/>
      <c r="R1472" s="59"/>
      <c r="S1472" s="59"/>
      <c r="T1472" s="59"/>
      <c r="U1472" s="59"/>
      <c r="V1472" s="59"/>
      <c r="W1472" s="59"/>
      <c r="X1472" s="59"/>
      <c r="Y1472" s="59"/>
      <c r="Z1472" s="59"/>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9"/>
      <c r="L1473" s="59"/>
      <c r="M1473" s="59"/>
      <c r="N1473" s="59"/>
      <c r="O1473" s="59"/>
      <c r="P1473" s="59"/>
      <c r="Q1473" s="59"/>
      <c r="R1473" s="59"/>
      <c r="S1473" s="59"/>
      <c r="T1473" s="59"/>
      <c r="U1473" s="59"/>
      <c r="V1473" s="59"/>
      <c r="W1473" s="59"/>
      <c r="X1473" s="59"/>
      <c r="Y1473" s="59"/>
      <c r="Z1473" s="59"/>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9"/>
      <c r="L1474" s="59"/>
      <c r="M1474" s="59"/>
      <c r="N1474" s="59"/>
      <c r="O1474" s="59"/>
      <c r="P1474" s="59"/>
      <c r="Q1474" s="59"/>
      <c r="R1474" s="59"/>
      <c r="S1474" s="59"/>
      <c r="T1474" s="59"/>
      <c r="U1474" s="59"/>
      <c r="V1474" s="59"/>
      <c r="W1474" s="59"/>
      <c r="X1474" s="59"/>
      <c r="Y1474" s="59"/>
      <c r="Z1474" s="59"/>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9"/>
      <c r="L1475" s="59"/>
      <c r="M1475" s="59"/>
      <c r="N1475" s="59"/>
      <c r="O1475" s="59"/>
      <c r="P1475" s="59"/>
      <c r="Q1475" s="59"/>
      <c r="R1475" s="59"/>
      <c r="S1475" s="59"/>
      <c r="T1475" s="59"/>
      <c r="U1475" s="59"/>
      <c r="V1475" s="59"/>
      <c r="W1475" s="59"/>
      <c r="X1475" s="59"/>
      <c r="Y1475" s="59"/>
      <c r="Z1475" s="59"/>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9"/>
      <c r="L1476" s="59"/>
      <c r="M1476" s="59"/>
      <c r="N1476" s="59"/>
      <c r="O1476" s="59"/>
      <c r="P1476" s="59"/>
      <c r="Q1476" s="59"/>
      <c r="R1476" s="59"/>
      <c r="S1476" s="59"/>
      <c r="T1476" s="59"/>
      <c r="U1476" s="59"/>
      <c r="V1476" s="59"/>
      <c r="W1476" s="59"/>
      <c r="X1476" s="59"/>
      <c r="Y1476" s="59"/>
      <c r="Z1476" s="59"/>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9"/>
      <c r="L1477" s="59"/>
      <c r="M1477" s="59"/>
      <c r="N1477" s="59"/>
      <c r="O1477" s="59"/>
      <c r="P1477" s="59"/>
      <c r="Q1477" s="59"/>
      <c r="R1477" s="59"/>
      <c r="S1477" s="59"/>
      <c r="T1477" s="59"/>
      <c r="U1477" s="59"/>
      <c r="V1477" s="59"/>
      <c r="W1477" s="59"/>
      <c r="X1477" s="59"/>
      <c r="Y1477" s="59"/>
      <c r="Z1477" s="59"/>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9"/>
      <c r="L1478" s="59"/>
      <c r="M1478" s="59"/>
      <c r="N1478" s="59"/>
      <c r="O1478" s="59"/>
      <c r="P1478" s="59"/>
      <c r="Q1478" s="59"/>
      <c r="R1478" s="59"/>
      <c r="S1478" s="59"/>
      <c r="T1478" s="59"/>
      <c r="U1478" s="59"/>
      <c r="V1478" s="59"/>
      <c r="W1478" s="59"/>
      <c r="X1478" s="59"/>
      <c r="Y1478" s="59"/>
      <c r="Z1478" s="59"/>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9"/>
      <c r="L1479" s="59"/>
      <c r="M1479" s="59"/>
      <c r="N1479" s="59"/>
      <c r="O1479" s="59"/>
      <c r="P1479" s="59"/>
      <c r="Q1479" s="59"/>
      <c r="R1479" s="59"/>
      <c r="S1479" s="59"/>
      <c r="T1479" s="59"/>
      <c r="U1479" s="59"/>
      <c r="V1479" s="59"/>
      <c r="W1479" s="59"/>
      <c r="X1479" s="59"/>
      <c r="Y1479" s="59"/>
      <c r="Z1479" s="59"/>
    </row>
    <row r="1480" spans="1:26" ht="12.75" customHeight="1" x14ac:dyDescent="0.2">
      <c r="A1480" s="60">
        <v>159</v>
      </c>
      <c r="B1480" s="61">
        <v>1</v>
      </c>
      <c r="C1480" s="61">
        <f>OBVEZE!D5</f>
        <v>161872.95000000001</v>
      </c>
      <c r="D1480" s="61"/>
      <c r="E1480" s="61">
        <v>0</v>
      </c>
      <c r="F1480" s="61">
        <v>0</v>
      </c>
      <c r="G1480" s="62">
        <f t="shared" ref="G1480:G1511" si="52">B1480/1000*C1480</f>
        <v>161.87295</v>
      </c>
      <c r="H1480" s="62">
        <f t="shared" ref="H1480:H1511" si="53">ABS(C1480-ROUND(C1480,0))</f>
        <v>4.9999999988358468E-2</v>
      </c>
      <c r="I1480" s="63"/>
      <c r="J1480" s="58"/>
      <c r="K1480" s="59"/>
      <c r="L1480" s="59"/>
      <c r="M1480" s="59"/>
      <c r="N1480" s="59"/>
      <c r="O1480" s="59"/>
      <c r="P1480" s="59"/>
      <c r="Q1480" s="59"/>
      <c r="R1480" s="59"/>
      <c r="S1480" s="59"/>
      <c r="T1480" s="59"/>
      <c r="U1480" s="59"/>
      <c r="V1480" s="59"/>
      <c r="W1480" s="59"/>
      <c r="X1480" s="59"/>
      <c r="Y1480" s="59"/>
      <c r="Z1480" s="59"/>
    </row>
    <row r="1481" spans="1:26" ht="12.75" customHeight="1" x14ac:dyDescent="0.2">
      <c r="A1481" s="55">
        <v>159</v>
      </c>
      <c r="B1481" s="54">
        <v>2</v>
      </c>
      <c r="C1481" s="54">
        <f>OBVEZE!D6</f>
        <v>1183609.98</v>
      </c>
      <c r="D1481" s="54">
        <v>0</v>
      </c>
      <c r="E1481" s="54">
        <v>0</v>
      </c>
      <c r="F1481" s="54">
        <v>0</v>
      </c>
      <c r="G1481" s="56">
        <f t="shared" si="52"/>
        <v>2367.2199599999999</v>
      </c>
      <c r="H1481" s="56">
        <f t="shared" si="53"/>
        <v>2.0000000018626451E-2</v>
      </c>
      <c r="I1481" s="57"/>
      <c r="J1481" s="58"/>
      <c r="K1481" s="59"/>
      <c r="L1481" s="59"/>
      <c r="M1481" s="59"/>
      <c r="N1481" s="59"/>
      <c r="O1481" s="59"/>
      <c r="P1481" s="59"/>
      <c r="Q1481" s="59"/>
      <c r="R1481" s="59"/>
      <c r="S1481" s="59"/>
      <c r="T1481" s="59"/>
      <c r="U1481" s="59"/>
      <c r="V1481" s="59"/>
      <c r="W1481" s="59"/>
      <c r="X1481" s="59"/>
      <c r="Y1481" s="59"/>
      <c r="Z1481" s="59"/>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8"/>
      <c r="K1482" s="59"/>
      <c r="L1482" s="59"/>
      <c r="M1482" s="59"/>
      <c r="N1482" s="59"/>
      <c r="O1482" s="59"/>
      <c r="P1482" s="59"/>
      <c r="Q1482" s="59"/>
      <c r="R1482" s="59"/>
      <c r="S1482" s="59"/>
      <c r="T1482" s="59"/>
      <c r="U1482" s="59"/>
      <c r="V1482" s="59"/>
      <c r="W1482" s="59"/>
      <c r="X1482" s="59"/>
      <c r="Y1482" s="59"/>
      <c r="Z1482" s="59"/>
    </row>
    <row r="1483" spans="1:26" ht="12.75" customHeight="1" x14ac:dyDescent="0.2">
      <c r="A1483" s="55">
        <v>159</v>
      </c>
      <c r="B1483" s="54">
        <v>4</v>
      </c>
      <c r="C1483" s="54">
        <f>OBVEZE!D8</f>
        <v>1156257.0900000001</v>
      </c>
      <c r="D1483" s="54">
        <v>0</v>
      </c>
      <c r="E1483" s="54">
        <v>0</v>
      </c>
      <c r="F1483" s="54">
        <v>0</v>
      </c>
      <c r="G1483" s="56">
        <f t="shared" si="52"/>
        <v>4625.0283600000002</v>
      </c>
      <c r="H1483" s="56">
        <f t="shared" si="53"/>
        <v>9.0000000083819032E-2</v>
      </c>
      <c r="I1483" s="57"/>
      <c r="J1483" s="58"/>
      <c r="K1483" s="59"/>
      <c r="L1483" s="59"/>
      <c r="M1483" s="59"/>
      <c r="N1483" s="59"/>
      <c r="O1483" s="59"/>
      <c r="P1483" s="59"/>
      <c r="Q1483" s="59"/>
      <c r="R1483" s="59"/>
      <c r="S1483" s="59"/>
      <c r="T1483" s="59"/>
      <c r="U1483" s="59"/>
      <c r="V1483" s="59"/>
      <c r="W1483" s="59"/>
      <c r="X1483" s="59"/>
      <c r="Y1483" s="59"/>
      <c r="Z1483" s="59"/>
    </row>
    <row r="1484" spans="1:26" ht="12.75" customHeight="1" x14ac:dyDescent="0.2">
      <c r="A1484" s="55">
        <v>159</v>
      </c>
      <c r="B1484" s="54">
        <v>5</v>
      </c>
      <c r="C1484" s="54">
        <f>OBVEZE!D9</f>
        <v>1077583.0900000001</v>
      </c>
      <c r="D1484" s="54">
        <v>0</v>
      </c>
      <c r="E1484" s="54">
        <v>0</v>
      </c>
      <c r="F1484" s="54">
        <v>0</v>
      </c>
      <c r="G1484" s="56">
        <f t="shared" si="52"/>
        <v>5387.9154500000004</v>
      </c>
      <c r="H1484" s="56">
        <f t="shared" si="53"/>
        <v>9.0000000083819032E-2</v>
      </c>
      <c r="I1484" s="57"/>
      <c r="J1484" s="58"/>
      <c r="K1484" s="59"/>
      <c r="L1484" s="59"/>
      <c r="M1484" s="59"/>
      <c r="N1484" s="59"/>
      <c r="O1484" s="59"/>
      <c r="P1484" s="59"/>
      <c r="Q1484" s="59"/>
      <c r="R1484" s="59"/>
      <c r="S1484" s="59"/>
      <c r="T1484" s="59"/>
      <c r="U1484" s="59"/>
      <c r="V1484" s="59"/>
      <c r="W1484" s="59"/>
      <c r="X1484" s="59"/>
      <c r="Y1484" s="59"/>
      <c r="Z1484" s="59"/>
    </row>
    <row r="1485" spans="1:26" ht="12.75" customHeight="1" x14ac:dyDescent="0.2">
      <c r="A1485" s="55">
        <v>159</v>
      </c>
      <c r="B1485" s="54">
        <v>6</v>
      </c>
      <c r="C1485" s="54">
        <f>OBVEZE!D10</f>
        <v>77879.320000000007</v>
      </c>
      <c r="D1485" s="54">
        <v>0</v>
      </c>
      <c r="E1485" s="54">
        <v>0</v>
      </c>
      <c r="F1485" s="54">
        <v>0</v>
      </c>
      <c r="G1485" s="56">
        <f t="shared" si="52"/>
        <v>467.27592000000004</v>
      </c>
      <c r="H1485" s="56">
        <f t="shared" si="53"/>
        <v>0.32000000000698492</v>
      </c>
      <c r="I1485" s="57"/>
      <c r="J1485" s="58"/>
      <c r="K1485" s="59"/>
      <c r="L1485" s="59"/>
      <c r="M1485" s="59"/>
      <c r="N1485" s="59"/>
      <c r="O1485" s="59"/>
      <c r="P1485" s="59"/>
      <c r="Q1485" s="59"/>
      <c r="R1485" s="59"/>
      <c r="S1485" s="59"/>
      <c r="T1485" s="59"/>
      <c r="U1485" s="59"/>
      <c r="V1485" s="59"/>
      <c r="W1485" s="59"/>
      <c r="X1485" s="59"/>
      <c r="Y1485" s="59"/>
      <c r="Z1485" s="59"/>
    </row>
    <row r="1486" spans="1:26" ht="12.75" customHeight="1" x14ac:dyDescent="0.2">
      <c r="A1486" s="55">
        <v>159</v>
      </c>
      <c r="B1486" s="54">
        <v>7</v>
      </c>
      <c r="C1486" s="54">
        <f>OBVEZE!D11</f>
        <v>794.68</v>
      </c>
      <c r="D1486" s="54">
        <v>0</v>
      </c>
      <c r="E1486" s="54">
        <v>0</v>
      </c>
      <c r="F1486" s="54">
        <v>0</v>
      </c>
      <c r="G1486" s="56">
        <f t="shared" si="52"/>
        <v>5.5627599999999999</v>
      </c>
      <c r="H1486" s="56">
        <f t="shared" si="53"/>
        <v>0.32000000000005002</v>
      </c>
      <c r="I1486" s="57"/>
      <c r="J1486" s="58"/>
      <c r="K1486" s="59"/>
      <c r="L1486" s="59"/>
      <c r="M1486" s="59"/>
      <c r="N1486" s="59"/>
      <c r="O1486" s="59"/>
      <c r="P1486" s="59"/>
      <c r="Q1486" s="59"/>
      <c r="R1486" s="59"/>
      <c r="S1486" s="59"/>
      <c r="T1486" s="59"/>
      <c r="U1486" s="59"/>
      <c r="V1486" s="59"/>
      <c r="W1486" s="59"/>
      <c r="X1486" s="59"/>
      <c r="Y1486" s="59"/>
      <c r="Z1486" s="59"/>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8"/>
      <c r="K1487" s="59"/>
      <c r="L1487" s="59"/>
      <c r="M1487" s="59"/>
      <c r="N1487" s="59"/>
      <c r="O1487" s="59"/>
      <c r="P1487" s="59"/>
      <c r="Q1487" s="59"/>
      <c r="R1487" s="59"/>
      <c r="S1487" s="59"/>
      <c r="T1487" s="59"/>
      <c r="U1487" s="59"/>
      <c r="V1487" s="59"/>
      <c r="W1487" s="59"/>
      <c r="X1487" s="59"/>
      <c r="Y1487" s="59"/>
      <c r="Z1487" s="59"/>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8"/>
      <c r="K1488" s="59"/>
      <c r="L1488" s="59"/>
      <c r="M1488" s="59"/>
      <c r="N1488" s="59"/>
      <c r="O1488" s="59"/>
      <c r="P1488" s="59"/>
      <c r="Q1488" s="59"/>
      <c r="R1488" s="59"/>
      <c r="S1488" s="59"/>
      <c r="T1488" s="59"/>
      <c r="U1488" s="59"/>
      <c r="V1488" s="59"/>
      <c r="W1488" s="59"/>
      <c r="X1488" s="59"/>
      <c r="Y1488" s="59"/>
      <c r="Z1488" s="59"/>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8"/>
      <c r="K1489" s="59"/>
      <c r="L1489" s="59"/>
      <c r="M1489" s="59"/>
      <c r="N1489" s="59"/>
      <c r="O1489" s="59"/>
      <c r="P1489" s="59"/>
      <c r="Q1489" s="59"/>
      <c r="R1489" s="59"/>
      <c r="S1489" s="59"/>
      <c r="T1489" s="59"/>
      <c r="U1489" s="59"/>
      <c r="V1489" s="59"/>
      <c r="W1489" s="59"/>
      <c r="X1489" s="59"/>
      <c r="Y1489" s="59"/>
      <c r="Z1489" s="59"/>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8"/>
      <c r="K1490" s="59"/>
      <c r="L1490" s="59"/>
      <c r="M1490" s="59"/>
      <c r="N1490" s="59"/>
      <c r="O1490" s="59"/>
      <c r="P1490" s="59"/>
      <c r="Q1490" s="59"/>
      <c r="R1490" s="59"/>
      <c r="S1490" s="59"/>
      <c r="T1490" s="59"/>
      <c r="U1490" s="59"/>
      <c r="V1490" s="59"/>
      <c r="W1490" s="59"/>
      <c r="X1490" s="59"/>
      <c r="Y1490" s="59"/>
      <c r="Z1490" s="59"/>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8"/>
      <c r="K1491" s="59"/>
      <c r="L1491" s="59"/>
      <c r="M1491" s="59"/>
      <c r="N1491" s="59"/>
      <c r="O1491" s="59"/>
      <c r="P1491" s="59"/>
      <c r="Q1491" s="59"/>
      <c r="R1491" s="59"/>
      <c r="S1491" s="59"/>
      <c r="T1491" s="59"/>
      <c r="U1491" s="59"/>
      <c r="V1491" s="59"/>
      <c r="W1491" s="59"/>
      <c r="X1491" s="59"/>
      <c r="Y1491" s="59"/>
      <c r="Z1491" s="59"/>
    </row>
    <row r="1492" spans="1:26" ht="12.75" customHeight="1" x14ac:dyDescent="0.2">
      <c r="A1492" s="55">
        <v>159</v>
      </c>
      <c r="B1492" s="54">
        <v>13</v>
      </c>
      <c r="C1492" s="54">
        <f>OBVEZE!D17</f>
        <v>27352.89</v>
      </c>
      <c r="D1492" s="54">
        <v>0</v>
      </c>
      <c r="E1492" s="54">
        <v>0</v>
      </c>
      <c r="F1492" s="54">
        <v>0</v>
      </c>
      <c r="G1492" s="56">
        <f t="shared" si="52"/>
        <v>355.58756999999997</v>
      </c>
      <c r="H1492" s="56">
        <f t="shared" si="53"/>
        <v>0.11000000000058208</v>
      </c>
      <c r="I1492" s="57"/>
      <c r="J1492" s="58"/>
      <c r="K1492" s="59"/>
      <c r="L1492" s="59"/>
      <c r="M1492" s="59"/>
      <c r="N1492" s="59"/>
      <c r="O1492" s="59"/>
      <c r="P1492" s="59"/>
      <c r="Q1492" s="59"/>
      <c r="R1492" s="59"/>
      <c r="S1492" s="59"/>
      <c r="T1492" s="59"/>
      <c r="U1492" s="59"/>
      <c r="V1492" s="59"/>
      <c r="W1492" s="59"/>
      <c r="X1492" s="59"/>
      <c r="Y1492" s="59"/>
      <c r="Z1492" s="59"/>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8"/>
      <c r="K1493" s="59"/>
      <c r="L1493" s="59"/>
      <c r="M1493" s="59"/>
      <c r="N1493" s="59"/>
      <c r="O1493" s="59"/>
      <c r="P1493" s="59"/>
      <c r="Q1493" s="59"/>
      <c r="R1493" s="59"/>
      <c r="S1493" s="59"/>
      <c r="T1493" s="59"/>
      <c r="U1493" s="59"/>
      <c r="V1493" s="59"/>
      <c r="W1493" s="59"/>
      <c r="X1493" s="59"/>
      <c r="Y1493" s="59"/>
      <c r="Z1493" s="59"/>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8"/>
      <c r="K1494" s="59"/>
      <c r="L1494" s="59"/>
      <c r="M1494" s="59"/>
      <c r="N1494" s="59"/>
      <c r="O1494" s="59"/>
      <c r="P1494" s="59"/>
      <c r="Q1494" s="59"/>
      <c r="R1494" s="59"/>
      <c r="S1494" s="59"/>
      <c r="T1494" s="59"/>
      <c r="U1494" s="59"/>
      <c r="V1494" s="59"/>
      <c r="W1494" s="59"/>
      <c r="X1494" s="59"/>
      <c r="Y1494" s="59"/>
      <c r="Z1494" s="59"/>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8"/>
      <c r="K1495" s="59"/>
      <c r="L1495" s="59"/>
      <c r="M1495" s="59"/>
      <c r="N1495" s="59"/>
      <c r="O1495" s="59"/>
      <c r="P1495" s="59"/>
      <c r="Q1495" s="59"/>
      <c r="R1495" s="59"/>
      <c r="S1495" s="59"/>
      <c r="T1495" s="59"/>
      <c r="U1495" s="59"/>
      <c r="V1495" s="59"/>
      <c r="W1495" s="59"/>
      <c r="X1495" s="59"/>
      <c r="Y1495" s="59"/>
      <c r="Z1495" s="59"/>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8"/>
      <c r="K1496" s="59"/>
      <c r="L1496" s="59"/>
      <c r="M1496" s="59"/>
      <c r="N1496" s="59"/>
      <c r="O1496" s="59"/>
      <c r="P1496" s="59"/>
      <c r="Q1496" s="59"/>
      <c r="R1496" s="59"/>
      <c r="S1496" s="59"/>
      <c r="T1496" s="59"/>
      <c r="U1496" s="59"/>
      <c r="V1496" s="59"/>
      <c r="W1496" s="59"/>
      <c r="X1496" s="59"/>
      <c r="Y1496" s="59"/>
      <c r="Z1496" s="59"/>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8"/>
      <c r="K1497" s="59"/>
      <c r="L1497" s="59"/>
      <c r="M1497" s="59"/>
      <c r="N1497" s="59"/>
      <c r="O1497" s="59"/>
      <c r="P1497" s="59"/>
      <c r="Q1497" s="59"/>
      <c r="R1497" s="59"/>
      <c r="S1497" s="59"/>
      <c r="T1497" s="59"/>
      <c r="U1497" s="59"/>
      <c r="V1497" s="59"/>
      <c r="W1497" s="59"/>
      <c r="X1497" s="59"/>
      <c r="Y1497" s="59"/>
      <c r="Z1497" s="59"/>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8"/>
      <c r="K1498" s="59"/>
      <c r="L1498" s="59"/>
      <c r="M1498" s="59"/>
      <c r="N1498" s="59"/>
      <c r="O1498" s="59"/>
      <c r="P1498" s="59"/>
      <c r="Q1498" s="59"/>
      <c r="R1498" s="59"/>
      <c r="S1498" s="59"/>
      <c r="T1498" s="59"/>
      <c r="U1498" s="59"/>
      <c r="V1498" s="59"/>
      <c r="W1498" s="59"/>
      <c r="X1498" s="59"/>
      <c r="Y1498" s="59"/>
      <c r="Z1498" s="59"/>
    </row>
    <row r="1499" spans="1:26" ht="12.75" customHeight="1" x14ac:dyDescent="0.2">
      <c r="A1499" s="55">
        <v>159</v>
      </c>
      <c r="B1499" s="54">
        <v>20</v>
      </c>
      <c r="C1499" s="54">
        <f>OBVEZE!D24</f>
        <v>1097996.2899999998</v>
      </c>
      <c r="D1499" s="54">
        <v>0</v>
      </c>
      <c r="E1499" s="54">
        <v>0</v>
      </c>
      <c r="F1499" s="54">
        <v>0</v>
      </c>
      <c r="G1499" s="56">
        <f t="shared" si="52"/>
        <v>21959.925799999997</v>
      </c>
      <c r="H1499" s="56">
        <f t="shared" si="53"/>
        <v>0.28999999980442226</v>
      </c>
      <c r="I1499" s="57"/>
      <c r="J1499" s="58"/>
      <c r="K1499" s="59"/>
      <c r="L1499" s="59"/>
      <c r="M1499" s="59"/>
      <c r="N1499" s="59"/>
      <c r="O1499" s="59"/>
      <c r="P1499" s="59"/>
      <c r="Q1499" s="59"/>
      <c r="R1499" s="59"/>
      <c r="S1499" s="59"/>
      <c r="T1499" s="59"/>
      <c r="U1499" s="59"/>
      <c r="V1499" s="59"/>
      <c r="W1499" s="59"/>
      <c r="X1499" s="59"/>
      <c r="Y1499" s="59"/>
      <c r="Z1499" s="59"/>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8"/>
      <c r="K1500" s="59"/>
      <c r="L1500" s="59"/>
      <c r="M1500" s="59"/>
      <c r="N1500" s="59"/>
      <c r="O1500" s="59"/>
      <c r="P1500" s="59"/>
      <c r="Q1500" s="59"/>
      <c r="R1500" s="59"/>
      <c r="S1500" s="59"/>
      <c r="T1500" s="59"/>
      <c r="U1500" s="59"/>
      <c r="V1500" s="59"/>
      <c r="W1500" s="59"/>
      <c r="X1500" s="59"/>
      <c r="Y1500" s="59"/>
      <c r="Z1500" s="59"/>
    </row>
    <row r="1501" spans="1:26" ht="12.75" customHeight="1" x14ac:dyDescent="0.2">
      <c r="A1501" s="55">
        <v>159</v>
      </c>
      <c r="B1501" s="54">
        <v>22</v>
      </c>
      <c r="C1501" s="54">
        <f>OBVEZE!D26</f>
        <v>1063725.6599999999</v>
      </c>
      <c r="D1501" s="54">
        <v>0</v>
      </c>
      <c r="E1501" s="54">
        <v>0</v>
      </c>
      <c r="F1501" s="54">
        <v>0</v>
      </c>
      <c r="G1501" s="56">
        <f t="shared" si="52"/>
        <v>23401.964519999998</v>
      </c>
      <c r="H1501" s="56">
        <f t="shared" si="53"/>
        <v>0.34000000008381903</v>
      </c>
      <c r="I1501" s="57"/>
      <c r="J1501" s="58"/>
      <c r="K1501" s="59"/>
      <c r="L1501" s="59"/>
      <c r="M1501" s="59"/>
      <c r="N1501" s="59"/>
      <c r="O1501" s="59"/>
      <c r="P1501" s="59"/>
      <c r="Q1501" s="59"/>
      <c r="R1501" s="59"/>
      <c r="S1501" s="59"/>
      <c r="T1501" s="59"/>
      <c r="U1501" s="59"/>
      <c r="V1501" s="59"/>
      <c r="W1501" s="59"/>
      <c r="X1501" s="59"/>
      <c r="Y1501" s="59"/>
      <c r="Z1501" s="59"/>
    </row>
    <row r="1502" spans="1:26" ht="12.75" customHeight="1" x14ac:dyDescent="0.2">
      <c r="A1502" s="55">
        <v>159</v>
      </c>
      <c r="B1502" s="54">
        <v>23</v>
      </c>
      <c r="C1502" s="54">
        <f>OBVEZE!D27</f>
        <v>981568.38</v>
      </c>
      <c r="D1502" s="54">
        <v>0</v>
      </c>
      <c r="E1502" s="54">
        <v>0</v>
      </c>
      <c r="F1502" s="54">
        <v>0</v>
      </c>
      <c r="G1502" s="56">
        <f t="shared" si="52"/>
        <v>22576.07274</v>
      </c>
      <c r="H1502" s="56">
        <f t="shared" si="53"/>
        <v>0.38000000000465661</v>
      </c>
      <c r="I1502" s="57"/>
      <c r="J1502" s="58"/>
      <c r="K1502" s="59"/>
      <c r="L1502" s="59"/>
      <c r="M1502" s="59"/>
      <c r="N1502" s="59"/>
      <c r="O1502" s="59"/>
      <c r="P1502" s="59"/>
      <c r="Q1502" s="59"/>
      <c r="R1502" s="59"/>
      <c r="S1502" s="59"/>
      <c r="T1502" s="59"/>
      <c r="U1502" s="59"/>
      <c r="V1502" s="59"/>
      <c r="W1502" s="59"/>
      <c r="X1502" s="59"/>
      <c r="Y1502" s="59"/>
      <c r="Z1502" s="59"/>
    </row>
    <row r="1503" spans="1:26" ht="12.75" customHeight="1" x14ac:dyDescent="0.2">
      <c r="A1503" s="55">
        <v>159</v>
      </c>
      <c r="B1503" s="54">
        <v>24</v>
      </c>
      <c r="C1503" s="54">
        <f>OBVEZE!D28</f>
        <v>81340.08</v>
      </c>
      <c r="D1503" s="54">
        <v>0</v>
      </c>
      <c r="E1503" s="54">
        <v>0</v>
      </c>
      <c r="F1503" s="54">
        <v>0</v>
      </c>
      <c r="G1503" s="56">
        <f t="shared" si="52"/>
        <v>1952.16192</v>
      </c>
      <c r="H1503" s="56">
        <f t="shared" si="53"/>
        <v>8.000000000174623E-2</v>
      </c>
      <c r="I1503" s="57"/>
      <c r="J1503" s="58"/>
      <c r="K1503" s="59"/>
      <c r="L1503" s="59"/>
      <c r="M1503" s="59"/>
      <c r="N1503" s="59"/>
      <c r="O1503" s="59"/>
      <c r="P1503" s="59"/>
      <c r="Q1503" s="59"/>
      <c r="R1503" s="59"/>
      <c r="S1503" s="59"/>
      <c r="T1503" s="59"/>
      <c r="U1503" s="59"/>
      <c r="V1503" s="59"/>
      <c r="W1503" s="59"/>
      <c r="X1503" s="59"/>
      <c r="Y1503" s="59"/>
      <c r="Z1503" s="59"/>
    </row>
    <row r="1504" spans="1:26" ht="12.75" customHeight="1" x14ac:dyDescent="0.2">
      <c r="A1504" s="55">
        <v>159</v>
      </c>
      <c r="B1504" s="54">
        <v>25</v>
      </c>
      <c r="C1504" s="54">
        <f>OBVEZE!D29</f>
        <v>817.2</v>
      </c>
      <c r="D1504" s="54">
        <v>0</v>
      </c>
      <c r="E1504" s="54">
        <v>0</v>
      </c>
      <c r="F1504" s="54">
        <v>0</v>
      </c>
      <c r="G1504" s="56">
        <f t="shared" si="52"/>
        <v>20.430000000000003</v>
      </c>
      <c r="H1504" s="56">
        <f t="shared" si="53"/>
        <v>0.20000000000004547</v>
      </c>
      <c r="I1504" s="57"/>
      <c r="J1504" s="58"/>
      <c r="K1504" s="59"/>
      <c r="L1504" s="59"/>
      <c r="M1504" s="59"/>
      <c r="N1504" s="59"/>
      <c r="O1504" s="59"/>
      <c r="P1504" s="59"/>
      <c r="Q1504" s="59"/>
      <c r="R1504" s="59"/>
      <c r="S1504" s="59"/>
      <c r="T1504" s="59"/>
      <c r="U1504" s="59"/>
      <c r="V1504" s="59"/>
      <c r="W1504" s="59"/>
      <c r="X1504" s="59"/>
      <c r="Y1504" s="59"/>
      <c r="Z1504" s="59"/>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8"/>
      <c r="K1505" s="59"/>
      <c r="L1505" s="59"/>
      <c r="M1505" s="59"/>
      <c r="N1505" s="59"/>
      <c r="O1505" s="59"/>
      <c r="P1505" s="59"/>
      <c r="Q1505" s="59"/>
      <c r="R1505" s="59"/>
      <c r="S1505" s="59"/>
      <c r="T1505" s="59"/>
      <c r="U1505" s="59"/>
      <c r="V1505" s="59"/>
      <c r="W1505" s="59"/>
      <c r="X1505" s="59"/>
      <c r="Y1505" s="59"/>
      <c r="Z1505" s="59"/>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8"/>
      <c r="K1506" s="59"/>
      <c r="L1506" s="59"/>
      <c r="M1506" s="59"/>
      <c r="N1506" s="59"/>
      <c r="O1506" s="59"/>
      <c r="P1506" s="59"/>
      <c r="Q1506" s="59"/>
      <c r="R1506" s="59"/>
      <c r="S1506" s="59"/>
      <c r="T1506" s="59"/>
      <c r="U1506" s="59"/>
      <c r="V1506" s="59"/>
      <c r="W1506" s="59"/>
      <c r="X1506" s="59"/>
      <c r="Y1506" s="59"/>
      <c r="Z1506" s="59"/>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8"/>
      <c r="K1507" s="59"/>
      <c r="L1507" s="59"/>
      <c r="M1507" s="59"/>
      <c r="N1507" s="59"/>
      <c r="O1507" s="59"/>
      <c r="P1507" s="59"/>
      <c r="Q1507" s="59"/>
      <c r="R1507" s="59"/>
      <c r="S1507" s="59"/>
      <c r="T1507" s="59"/>
      <c r="U1507" s="59"/>
      <c r="V1507" s="59"/>
      <c r="W1507" s="59"/>
      <c r="X1507" s="59"/>
      <c r="Y1507" s="59"/>
      <c r="Z1507" s="59"/>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8"/>
      <c r="K1508" s="59"/>
      <c r="L1508" s="59"/>
      <c r="M1508" s="59"/>
      <c r="N1508" s="59"/>
      <c r="O1508" s="59"/>
      <c r="P1508" s="59"/>
      <c r="Q1508" s="59"/>
      <c r="R1508" s="59"/>
      <c r="S1508" s="59"/>
      <c r="T1508" s="59"/>
      <c r="U1508" s="59"/>
      <c r="V1508" s="59"/>
      <c r="W1508" s="59"/>
      <c r="X1508" s="59"/>
      <c r="Y1508" s="59"/>
      <c r="Z1508" s="59"/>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8"/>
      <c r="K1509" s="59"/>
      <c r="L1509" s="59"/>
      <c r="M1509" s="59"/>
      <c r="N1509" s="59"/>
      <c r="O1509" s="59"/>
      <c r="P1509" s="59"/>
      <c r="Q1509" s="59"/>
      <c r="R1509" s="59"/>
      <c r="S1509" s="59"/>
      <c r="T1509" s="59"/>
      <c r="U1509" s="59"/>
      <c r="V1509" s="59"/>
      <c r="W1509" s="59"/>
      <c r="X1509" s="59"/>
      <c r="Y1509" s="59"/>
      <c r="Z1509" s="59"/>
    </row>
    <row r="1510" spans="1:26" ht="12.75" customHeight="1" x14ac:dyDescent="0.2">
      <c r="A1510" s="55">
        <v>159</v>
      </c>
      <c r="B1510" s="54">
        <v>31</v>
      </c>
      <c r="C1510" s="54">
        <f>OBVEZE!D35</f>
        <v>34270.629999999997</v>
      </c>
      <c r="D1510" s="54">
        <v>0</v>
      </c>
      <c r="E1510" s="54">
        <v>0</v>
      </c>
      <c r="F1510" s="54">
        <v>0</v>
      </c>
      <c r="G1510" s="56">
        <f t="shared" si="52"/>
        <v>1062.3895299999999</v>
      </c>
      <c r="H1510" s="56">
        <f t="shared" si="53"/>
        <v>0.37000000000261934</v>
      </c>
      <c r="I1510" s="57"/>
      <c r="J1510" s="58"/>
      <c r="K1510" s="59"/>
      <c r="L1510" s="59"/>
      <c r="M1510" s="59"/>
      <c r="N1510" s="59"/>
      <c r="O1510" s="59"/>
      <c r="P1510" s="59"/>
      <c r="Q1510" s="59"/>
      <c r="R1510" s="59"/>
      <c r="S1510" s="59"/>
      <c r="T1510" s="59"/>
      <c r="U1510" s="59"/>
      <c r="V1510" s="59"/>
      <c r="W1510" s="59"/>
      <c r="X1510" s="59"/>
      <c r="Y1510" s="59"/>
      <c r="Z1510" s="59"/>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8"/>
      <c r="K1511" s="59"/>
      <c r="L1511" s="59"/>
      <c r="M1511" s="59"/>
      <c r="N1511" s="59"/>
      <c r="O1511" s="59"/>
      <c r="P1511" s="59"/>
      <c r="Q1511" s="59"/>
      <c r="R1511" s="59"/>
      <c r="S1511" s="59"/>
      <c r="T1511" s="59"/>
      <c r="U1511" s="59"/>
      <c r="V1511" s="59"/>
      <c r="W1511" s="59"/>
      <c r="X1511" s="59"/>
      <c r="Y1511" s="59"/>
      <c r="Z1511" s="59"/>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8"/>
      <c r="K1512" s="59"/>
      <c r="L1512" s="59"/>
      <c r="M1512" s="59"/>
      <c r="N1512" s="59"/>
      <c r="O1512" s="59"/>
      <c r="P1512" s="59"/>
      <c r="Q1512" s="59"/>
      <c r="R1512" s="59"/>
      <c r="S1512" s="59"/>
      <c r="T1512" s="59"/>
      <c r="U1512" s="59"/>
      <c r="V1512" s="59"/>
      <c r="W1512" s="59"/>
      <c r="X1512" s="59"/>
      <c r="Y1512" s="59"/>
      <c r="Z1512" s="59"/>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8"/>
      <c r="K1513" s="59"/>
      <c r="L1513" s="59"/>
      <c r="M1513" s="59"/>
      <c r="N1513" s="59"/>
      <c r="O1513" s="59"/>
      <c r="P1513" s="59"/>
      <c r="Q1513" s="59"/>
      <c r="R1513" s="59"/>
      <c r="S1513" s="59"/>
      <c r="T1513" s="59"/>
      <c r="U1513" s="59"/>
      <c r="V1513" s="59"/>
      <c r="W1513" s="59"/>
      <c r="X1513" s="59"/>
      <c r="Y1513" s="59"/>
      <c r="Z1513" s="59"/>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8"/>
      <c r="K1514" s="59"/>
      <c r="L1514" s="59"/>
      <c r="M1514" s="59"/>
      <c r="N1514" s="59"/>
      <c r="O1514" s="59"/>
      <c r="P1514" s="59"/>
      <c r="Q1514" s="59"/>
      <c r="R1514" s="59"/>
      <c r="S1514" s="59"/>
      <c r="T1514" s="59"/>
      <c r="U1514" s="59"/>
      <c r="V1514" s="59"/>
      <c r="W1514" s="59"/>
      <c r="X1514" s="59"/>
      <c r="Y1514" s="59"/>
      <c r="Z1514" s="59"/>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8"/>
      <c r="K1515" s="59"/>
      <c r="L1515" s="59"/>
      <c r="M1515" s="59"/>
      <c r="N1515" s="59"/>
      <c r="O1515" s="59"/>
      <c r="P1515" s="59"/>
      <c r="Q1515" s="59"/>
      <c r="R1515" s="59"/>
      <c r="S1515" s="59"/>
      <c r="T1515" s="59"/>
      <c r="U1515" s="59"/>
      <c r="V1515" s="59"/>
      <c r="W1515" s="59"/>
      <c r="X1515" s="59"/>
      <c r="Y1515" s="59"/>
      <c r="Z1515" s="59"/>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8"/>
      <c r="K1516" s="59"/>
      <c r="L1516" s="59"/>
      <c r="M1516" s="59"/>
      <c r="N1516" s="59"/>
      <c r="O1516" s="59"/>
      <c r="P1516" s="59"/>
      <c r="Q1516" s="59"/>
      <c r="R1516" s="59"/>
      <c r="S1516" s="59"/>
      <c r="T1516" s="59"/>
      <c r="U1516" s="59"/>
      <c r="V1516" s="59"/>
      <c r="W1516" s="59"/>
      <c r="X1516" s="59"/>
      <c r="Y1516" s="59"/>
      <c r="Z1516" s="59"/>
    </row>
    <row r="1517" spans="1:26" ht="12.75" customHeight="1" x14ac:dyDescent="0.2">
      <c r="A1517" s="55">
        <v>159</v>
      </c>
      <c r="B1517" s="54">
        <v>38</v>
      </c>
      <c r="C1517" s="54">
        <f>OBVEZE!D42</f>
        <v>247486.64</v>
      </c>
      <c r="D1517" s="54">
        <v>0</v>
      </c>
      <c r="E1517" s="54">
        <v>0</v>
      </c>
      <c r="F1517" s="54">
        <v>0</v>
      </c>
      <c r="G1517" s="56">
        <f t="shared" si="54"/>
        <v>9404.4923200000012</v>
      </c>
      <c r="H1517" s="56">
        <f t="shared" si="55"/>
        <v>0.35999999998603016</v>
      </c>
      <c r="I1517" s="57"/>
      <c r="J1517" s="58"/>
      <c r="K1517" s="59"/>
      <c r="L1517" s="59"/>
      <c r="M1517" s="59"/>
      <c r="N1517" s="59"/>
      <c r="O1517" s="59"/>
      <c r="P1517" s="59"/>
      <c r="Q1517" s="59"/>
      <c r="R1517" s="59"/>
      <c r="S1517" s="59"/>
      <c r="T1517" s="59"/>
      <c r="U1517" s="59"/>
      <c r="V1517" s="59"/>
      <c r="W1517" s="59"/>
      <c r="X1517" s="59"/>
      <c r="Y1517" s="59"/>
      <c r="Z1517" s="59"/>
    </row>
    <row r="1518" spans="1:26" ht="12.75" customHeight="1" x14ac:dyDescent="0.2">
      <c r="A1518" s="55">
        <v>159</v>
      </c>
      <c r="B1518" s="54">
        <v>39</v>
      </c>
      <c r="C1518" s="54">
        <f>OBVEZE!D43</f>
        <v>9148.18</v>
      </c>
      <c r="D1518" s="54">
        <v>0</v>
      </c>
      <c r="E1518" s="54">
        <v>0</v>
      </c>
      <c r="F1518" s="54">
        <v>0</v>
      </c>
      <c r="G1518" s="56">
        <f t="shared" si="54"/>
        <v>356.77902</v>
      </c>
      <c r="H1518" s="56">
        <f t="shared" si="55"/>
        <v>0.18000000000029104</v>
      </c>
      <c r="I1518" s="57"/>
      <c r="J1518" s="58"/>
      <c r="K1518" s="59"/>
      <c r="L1518" s="59"/>
      <c r="M1518" s="59"/>
      <c r="N1518" s="59"/>
      <c r="O1518" s="59"/>
      <c r="P1518" s="59"/>
      <c r="Q1518" s="59"/>
      <c r="R1518" s="59"/>
      <c r="S1518" s="59"/>
      <c r="T1518" s="59"/>
      <c r="U1518" s="59"/>
      <c r="V1518" s="59"/>
      <c r="W1518" s="59"/>
      <c r="X1518" s="59"/>
      <c r="Y1518" s="59"/>
      <c r="Z1518" s="59"/>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8"/>
      <c r="K1519" s="59"/>
      <c r="L1519" s="59"/>
      <c r="M1519" s="59"/>
      <c r="N1519" s="59"/>
      <c r="O1519" s="59"/>
      <c r="P1519" s="59"/>
      <c r="Q1519" s="59"/>
      <c r="R1519" s="59"/>
      <c r="S1519" s="59"/>
      <c r="T1519" s="59"/>
      <c r="U1519" s="59"/>
      <c r="V1519" s="59"/>
      <c r="W1519" s="59"/>
      <c r="X1519" s="59"/>
      <c r="Y1519" s="59"/>
      <c r="Z1519" s="59"/>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8"/>
      <c r="K1520" s="59"/>
      <c r="L1520" s="59"/>
      <c r="M1520" s="59"/>
      <c r="N1520" s="59"/>
      <c r="O1520" s="59"/>
      <c r="P1520" s="59"/>
      <c r="Q1520" s="59"/>
      <c r="R1520" s="59"/>
      <c r="S1520" s="59"/>
      <c r="T1520" s="59"/>
      <c r="U1520" s="59"/>
      <c r="V1520" s="59"/>
      <c r="W1520" s="59"/>
      <c r="X1520" s="59"/>
      <c r="Y1520" s="59"/>
      <c r="Z1520" s="59"/>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8"/>
      <c r="K1521" s="59"/>
      <c r="L1521" s="59"/>
      <c r="M1521" s="59"/>
      <c r="N1521" s="59"/>
      <c r="O1521" s="59"/>
      <c r="P1521" s="59"/>
      <c r="Q1521" s="59"/>
      <c r="R1521" s="59"/>
      <c r="S1521" s="59"/>
      <c r="T1521" s="59"/>
      <c r="U1521" s="59"/>
      <c r="V1521" s="59"/>
      <c r="W1521" s="59"/>
      <c r="X1521" s="59"/>
      <c r="Y1521" s="59"/>
      <c r="Z1521" s="59"/>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8"/>
      <c r="K1522" s="59"/>
      <c r="L1522" s="59"/>
      <c r="M1522" s="59"/>
      <c r="N1522" s="59"/>
      <c r="O1522" s="59"/>
      <c r="P1522" s="59"/>
      <c r="Q1522" s="59"/>
      <c r="R1522" s="59"/>
      <c r="S1522" s="59"/>
      <c r="T1522" s="59"/>
      <c r="U1522" s="59"/>
      <c r="V1522" s="59"/>
      <c r="W1522" s="59"/>
      <c r="X1522" s="59"/>
      <c r="Y1522" s="59"/>
      <c r="Z1522" s="59"/>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8"/>
      <c r="K1523" s="59"/>
      <c r="L1523" s="59"/>
      <c r="M1523" s="59"/>
      <c r="N1523" s="59"/>
      <c r="O1523" s="59"/>
      <c r="P1523" s="59"/>
      <c r="Q1523" s="59"/>
      <c r="R1523" s="59"/>
      <c r="S1523" s="59"/>
      <c r="T1523" s="59"/>
      <c r="U1523" s="59"/>
      <c r="V1523" s="59"/>
      <c r="W1523" s="59"/>
      <c r="X1523" s="59"/>
      <c r="Y1523" s="59"/>
      <c r="Z1523" s="59"/>
    </row>
    <row r="1524" spans="1:26" ht="12.75" customHeight="1" x14ac:dyDescent="0.2">
      <c r="A1524" s="55">
        <v>159</v>
      </c>
      <c r="B1524" s="54">
        <v>45</v>
      </c>
      <c r="C1524" s="54">
        <f>OBVEZE!D49</f>
        <v>2505.1000000000004</v>
      </c>
      <c r="D1524" s="54">
        <v>0</v>
      </c>
      <c r="E1524" s="54">
        <v>0</v>
      </c>
      <c r="F1524" s="54">
        <v>0</v>
      </c>
      <c r="G1524" s="56">
        <f t="shared" si="54"/>
        <v>112.72950000000002</v>
      </c>
      <c r="H1524" s="56">
        <f t="shared" si="55"/>
        <v>0.1000000000003638</v>
      </c>
      <c r="I1524" s="57"/>
      <c r="J1524" s="58"/>
      <c r="K1524" s="59"/>
      <c r="L1524" s="59"/>
      <c r="M1524" s="59"/>
      <c r="N1524" s="59"/>
      <c r="O1524" s="59"/>
      <c r="P1524" s="59"/>
      <c r="Q1524" s="59"/>
      <c r="R1524" s="59"/>
      <c r="S1524" s="59"/>
      <c r="T1524" s="59"/>
      <c r="U1524" s="59"/>
      <c r="V1524" s="59"/>
      <c r="W1524" s="59"/>
      <c r="X1524" s="59"/>
      <c r="Y1524" s="59"/>
      <c r="Z1524" s="59"/>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8"/>
      <c r="K1525" s="59"/>
      <c r="L1525" s="59"/>
      <c r="M1525" s="59"/>
      <c r="N1525" s="59"/>
      <c r="O1525" s="59"/>
      <c r="P1525" s="59"/>
      <c r="Q1525" s="59"/>
      <c r="R1525" s="59"/>
      <c r="S1525" s="59"/>
      <c r="T1525" s="59"/>
      <c r="U1525" s="59"/>
      <c r="V1525" s="59"/>
      <c r="W1525" s="59"/>
      <c r="X1525" s="59"/>
      <c r="Y1525" s="59"/>
      <c r="Z1525" s="59"/>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8"/>
      <c r="K1526" s="59"/>
      <c r="L1526" s="59"/>
      <c r="M1526" s="59"/>
      <c r="N1526" s="59"/>
      <c r="O1526" s="59"/>
      <c r="P1526" s="59"/>
      <c r="Q1526" s="59"/>
      <c r="R1526" s="59"/>
      <c r="S1526" s="59"/>
      <c r="T1526" s="59"/>
      <c r="U1526" s="59"/>
      <c r="V1526" s="59"/>
      <c r="W1526" s="59"/>
      <c r="X1526" s="59"/>
      <c r="Y1526" s="59"/>
      <c r="Z1526" s="59"/>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8"/>
      <c r="K1527" s="59"/>
      <c r="L1527" s="59"/>
      <c r="M1527" s="59"/>
      <c r="N1527" s="59"/>
      <c r="O1527" s="59"/>
      <c r="P1527" s="59"/>
      <c r="Q1527" s="59"/>
      <c r="R1527" s="59"/>
      <c r="S1527" s="59"/>
      <c r="T1527" s="59"/>
      <c r="U1527" s="59"/>
      <c r="V1527" s="59"/>
      <c r="W1527" s="59"/>
      <c r="X1527" s="59"/>
      <c r="Y1527" s="59"/>
      <c r="Z1527" s="59"/>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8"/>
      <c r="K1528" s="59"/>
      <c r="L1528" s="59"/>
      <c r="M1528" s="59"/>
      <c r="N1528" s="59"/>
      <c r="O1528" s="59"/>
      <c r="P1528" s="59"/>
      <c r="Q1528" s="59"/>
      <c r="R1528" s="59"/>
      <c r="S1528" s="59"/>
      <c r="T1528" s="59"/>
      <c r="U1528" s="59"/>
      <c r="V1528" s="59"/>
      <c r="W1528" s="59"/>
      <c r="X1528" s="59"/>
      <c r="Y1528" s="59"/>
      <c r="Z1528" s="59"/>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8"/>
      <c r="K1529" s="59"/>
      <c r="L1529" s="59"/>
      <c r="M1529" s="59"/>
      <c r="N1529" s="59"/>
      <c r="O1529" s="59"/>
      <c r="P1529" s="59"/>
      <c r="Q1529" s="59"/>
      <c r="R1529" s="59"/>
      <c r="S1529" s="59"/>
      <c r="T1529" s="59"/>
      <c r="U1529" s="59"/>
      <c r="V1529" s="59"/>
      <c r="W1529" s="59"/>
      <c r="X1529" s="59"/>
      <c r="Y1529" s="59"/>
      <c r="Z1529" s="59"/>
    </row>
    <row r="1530" spans="1:26" ht="12.75" customHeight="1" x14ac:dyDescent="0.2">
      <c r="A1530" s="55">
        <v>159</v>
      </c>
      <c r="B1530" s="54">
        <v>51</v>
      </c>
      <c r="C1530" s="54">
        <f>OBVEZE!D55</f>
        <v>2492.59</v>
      </c>
      <c r="D1530" s="54">
        <v>0</v>
      </c>
      <c r="E1530" s="54">
        <v>0</v>
      </c>
      <c r="F1530" s="54">
        <v>0</v>
      </c>
      <c r="G1530" s="56">
        <f t="shared" si="54"/>
        <v>127.12209</v>
      </c>
      <c r="H1530" s="56">
        <f t="shared" si="55"/>
        <v>0.40999999999985448</v>
      </c>
      <c r="I1530" s="57"/>
      <c r="J1530" s="58"/>
      <c r="K1530" s="59"/>
      <c r="L1530" s="59"/>
      <c r="M1530" s="59"/>
      <c r="N1530" s="59"/>
      <c r="O1530" s="59"/>
      <c r="P1530" s="59"/>
      <c r="Q1530" s="59"/>
      <c r="R1530" s="59"/>
      <c r="S1530" s="59"/>
      <c r="T1530" s="59"/>
      <c r="U1530" s="59"/>
      <c r="V1530" s="59"/>
      <c r="W1530" s="59"/>
      <c r="X1530" s="59"/>
      <c r="Y1530" s="59"/>
      <c r="Z1530" s="59"/>
    </row>
    <row r="1531" spans="1:26" ht="12.75" customHeight="1" x14ac:dyDescent="0.2">
      <c r="A1531" s="55">
        <v>159</v>
      </c>
      <c r="B1531" s="54">
        <v>52</v>
      </c>
      <c r="C1531" s="54">
        <f>OBVEZE!D56</f>
        <v>54.35</v>
      </c>
      <c r="D1531" s="54">
        <v>0</v>
      </c>
      <c r="E1531" s="54">
        <v>0</v>
      </c>
      <c r="F1531" s="54">
        <v>0</v>
      </c>
      <c r="G1531" s="56">
        <f t="shared" si="54"/>
        <v>2.8262</v>
      </c>
      <c r="H1531" s="56">
        <f t="shared" si="55"/>
        <v>0.35000000000000142</v>
      </c>
      <c r="I1531" s="57"/>
      <c r="J1531" s="58"/>
      <c r="K1531" s="59"/>
      <c r="L1531" s="59"/>
      <c r="M1531" s="59"/>
      <c r="N1531" s="59"/>
      <c r="O1531" s="59"/>
      <c r="P1531" s="59"/>
      <c r="Q1531" s="59"/>
      <c r="R1531" s="59"/>
      <c r="S1531" s="59"/>
      <c r="T1531" s="59"/>
      <c r="U1531" s="59"/>
      <c r="V1531" s="59"/>
      <c r="W1531" s="59"/>
      <c r="X1531" s="59"/>
      <c r="Y1531" s="59"/>
      <c r="Z1531" s="59"/>
    </row>
    <row r="1532" spans="1:26" ht="12.75" customHeight="1" x14ac:dyDescent="0.2">
      <c r="A1532" s="55">
        <v>159</v>
      </c>
      <c r="B1532" s="54">
        <v>53</v>
      </c>
      <c r="C1532" s="54">
        <f>OBVEZE!D57</f>
        <v>541.79</v>
      </c>
      <c r="D1532" s="54">
        <v>0</v>
      </c>
      <c r="E1532" s="54">
        <v>0</v>
      </c>
      <c r="F1532" s="54">
        <v>0</v>
      </c>
      <c r="G1532" s="56">
        <f t="shared" si="54"/>
        <v>28.714869999999998</v>
      </c>
      <c r="H1532" s="56">
        <f t="shared" si="55"/>
        <v>0.21000000000003638</v>
      </c>
      <c r="I1532" s="57"/>
      <c r="J1532" s="58"/>
      <c r="K1532" s="59"/>
      <c r="L1532" s="59"/>
      <c r="M1532" s="59"/>
      <c r="N1532" s="59"/>
      <c r="O1532" s="59"/>
      <c r="P1532" s="59"/>
      <c r="Q1532" s="59"/>
      <c r="R1532" s="59"/>
      <c r="S1532" s="59"/>
      <c r="T1532" s="59"/>
      <c r="U1532" s="59"/>
      <c r="V1532" s="59"/>
      <c r="W1532" s="59"/>
      <c r="X1532" s="59"/>
      <c r="Y1532" s="59"/>
      <c r="Z1532" s="59"/>
    </row>
    <row r="1533" spans="1:26" ht="12.75" customHeight="1" x14ac:dyDescent="0.2">
      <c r="A1533" s="55">
        <v>159</v>
      </c>
      <c r="B1533" s="54">
        <v>54</v>
      </c>
      <c r="C1533" s="54">
        <f>OBVEZE!D58</f>
        <v>1224.1400000000001</v>
      </c>
      <c r="D1533" s="54">
        <v>0</v>
      </c>
      <c r="E1533" s="54">
        <v>0</v>
      </c>
      <c r="F1533" s="54">
        <v>0</v>
      </c>
      <c r="G1533" s="56">
        <f t="shared" si="54"/>
        <v>66.103560000000002</v>
      </c>
      <c r="H1533" s="56">
        <f t="shared" si="55"/>
        <v>0.14000000000010004</v>
      </c>
      <c r="I1533" s="57"/>
      <c r="J1533" s="58"/>
      <c r="K1533" s="59"/>
      <c r="L1533" s="59"/>
      <c r="M1533" s="59"/>
      <c r="N1533" s="59"/>
      <c r="O1533" s="59"/>
      <c r="P1533" s="59"/>
      <c r="Q1533" s="59"/>
      <c r="R1533" s="59"/>
      <c r="S1533" s="59"/>
      <c r="T1533" s="59"/>
      <c r="U1533" s="59"/>
      <c r="V1533" s="59"/>
      <c r="W1533" s="59"/>
      <c r="X1533" s="59"/>
      <c r="Y1533" s="59"/>
      <c r="Z1533" s="59"/>
    </row>
    <row r="1534" spans="1:26" ht="12.75" customHeight="1" x14ac:dyDescent="0.2">
      <c r="A1534" s="55">
        <v>159</v>
      </c>
      <c r="B1534" s="54">
        <v>55</v>
      </c>
      <c r="C1534" s="54">
        <f>OBVEZE!D59</f>
        <v>672.31</v>
      </c>
      <c r="D1534" s="54">
        <v>0</v>
      </c>
      <c r="E1534" s="54">
        <v>0</v>
      </c>
      <c r="F1534" s="54">
        <v>0</v>
      </c>
      <c r="G1534" s="56">
        <f t="shared" si="54"/>
        <v>36.977049999999998</v>
      </c>
      <c r="H1534" s="56">
        <f t="shared" si="55"/>
        <v>0.30999999999994543</v>
      </c>
      <c r="I1534" s="57"/>
      <c r="J1534" s="58"/>
      <c r="K1534" s="59"/>
      <c r="L1534" s="59"/>
      <c r="M1534" s="59"/>
      <c r="N1534" s="59"/>
      <c r="O1534" s="59"/>
      <c r="P1534" s="59"/>
      <c r="Q1534" s="59"/>
      <c r="R1534" s="59"/>
      <c r="S1534" s="59"/>
      <c r="T1534" s="59"/>
      <c r="U1534" s="59"/>
      <c r="V1534" s="59"/>
      <c r="W1534" s="59"/>
      <c r="X1534" s="59"/>
      <c r="Y1534" s="59"/>
      <c r="Z1534" s="59"/>
    </row>
    <row r="1535" spans="1:26" ht="12.75" customHeight="1" x14ac:dyDescent="0.2">
      <c r="A1535" s="55">
        <v>159</v>
      </c>
      <c r="B1535" s="54">
        <v>56</v>
      </c>
      <c r="C1535" s="54">
        <f>OBVEZE!D60</f>
        <v>12.51</v>
      </c>
      <c r="D1535" s="54">
        <v>0</v>
      </c>
      <c r="E1535" s="54">
        <v>0</v>
      </c>
      <c r="F1535" s="54">
        <v>0</v>
      </c>
      <c r="G1535" s="56">
        <f t="shared" si="54"/>
        <v>0.70055999999999996</v>
      </c>
      <c r="H1535" s="56">
        <f t="shared" si="55"/>
        <v>0.49000000000000021</v>
      </c>
      <c r="I1535" s="57"/>
      <c r="J1535" s="58"/>
      <c r="K1535" s="59"/>
      <c r="L1535" s="59"/>
      <c r="M1535" s="59"/>
      <c r="N1535" s="59"/>
      <c r="O1535" s="59"/>
      <c r="P1535" s="59"/>
      <c r="Q1535" s="59"/>
      <c r="R1535" s="59"/>
      <c r="S1535" s="59"/>
      <c r="T1535" s="59"/>
      <c r="U1535" s="59"/>
      <c r="V1535" s="59"/>
      <c r="W1535" s="59"/>
      <c r="X1535" s="59"/>
      <c r="Y1535" s="59"/>
      <c r="Z1535" s="59"/>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8"/>
      <c r="K1536" s="59"/>
      <c r="L1536" s="59"/>
      <c r="M1536" s="59"/>
      <c r="N1536" s="59"/>
      <c r="O1536" s="59"/>
      <c r="P1536" s="59"/>
      <c r="Q1536" s="59"/>
      <c r="R1536" s="59"/>
      <c r="S1536" s="59"/>
      <c r="T1536" s="59"/>
      <c r="U1536" s="59"/>
      <c r="V1536" s="59"/>
      <c r="W1536" s="59"/>
      <c r="X1536" s="59"/>
      <c r="Y1536" s="59"/>
      <c r="Z1536" s="59"/>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8"/>
      <c r="K1537" s="59"/>
      <c r="L1537" s="59"/>
      <c r="M1537" s="59"/>
      <c r="N1537" s="59"/>
      <c r="O1537" s="59"/>
      <c r="P1537" s="59"/>
      <c r="Q1537" s="59"/>
      <c r="R1537" s="59"/>
      <c r="S1537" s="59"/>
      <c r="T1537" s="59"/>
      <c r="U1537" s="59"/>
      <c r="V1537" s="59"/>
      <c r="W1537" s="59"/>
      <c r="X1537" s="59"/>
      <c r="Y1537" s="59"/>
      <c r="Z1537" s="59"/>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8"/>
      <c r="K1538" s="59"/>
      <c r="L1538" s="59"/>
      <c r="M1538" s="59"/>
      <c r="N1538" s="59"/>
      <c r="O1538" s="59"/>
      <c r="P1538" s="59"/>
      <c r="Q1538" s="59"/>
      <c r="R1538" s="59"/>
      <c r="S1538" s="59"/>
      <c r="T1538" s="59"/>
      <c r="U1538" s="59"/>
      <c r="V1538" s="59"/>
      <c r="W1538" s="59"/>
      <c r="X1538" s="59"/>
      <c r="Y1538" s="59"/>
      <c r="Z1538" s="59"/>
    </row>
    <row r="1539" spans="1:26" ht="12.75" customHeight="1" x14ac:dyDescent="0.2">
      <c r="A1539" s="55">
        <v>159</v>
      </c>
      <c r="B1539" s="54">
        <v>60</v>
      </c>
      <c r="C1539" s="54">
        <f>OBVEZE!D64</f>
        <v>12.51</v>
      </c>
      <c r="D1539" s="54">
        <v>0</v>
      </c>
      <c r="E1539" s="54">
        <v>0</v>
      </c>
      <c r="F1539" s="54">
        <v>0</v>
      </c>
      <c r="G1539" s="56">
        <f t="shared" si="54"/>
        <v>0.75059999999999993</v>
      </c>
      <c r="H1539" s="56">
        <f t="shared" si="55"/>
        <v>0.49000000000000021</v>
      </c>
      <c r="I1539" s="57"/>
      <c r="J1539" s="58"/>
      <c r="K1539" s="59"/>
      <c r="L1539" s="59"/>
      <c r="M1539" s="59"/>
      <c r="N1539" s="59"/>
      <c r="O1539" s="59"/>
      <c r="P1539" s="59"/>
      <c r="Q1539" s="59"/>
      <c r="R1539" s="59"/>
      <c r="S1539" s="59"/>
      <c r="T1539" s="59"/>
      <c r="U1539" s="59"/>
      <c r="V1539" s="59"/>
      <c r="W1539" s="59"/>
      <c r="X1539" s="59"/>
      <c r="Y1539" s="59"/>
      <c r="Z1539" s="59"/>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8"/>
      <c r="K1540" s="59"/>
      <c r="L1540" s="59"/>
      <c r="M1540" s="59"/>
      <c r="N1540" s="59"/>
      <c r="O1540" s="59"/>
      <c r="P1540" s="59"/>
      <c r="Q1540" s="59"/>
      <c r="R1540" s="59"/>
      <c r="S1540" s="59"/>
      <c r="T1540" s="59"/>
      <c r="U1540" s="59"/>
      <c r="V1540" s="59"/>
      <c r="W1540" s="59"/>
      <c r="X1540" s="59"/>
      <c r="Y1540" s="59"/>
      <c r="Z1540" s="59"/>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8"/>
      <c r="K1541" s="59"/>
      <c r="L1541" s="59"/>
      <c r="M1541" s="59"/>
      <c r="N1541" s="59"/>
      <c r="O1541" s="59"/>
      <c r="P1541" s="59"/>
      <c r="Q1541" s="59"/>
      <c r="R1541" s="59"/>
      <c r="S1541" s="59"/>
      <c r="T1541" s="59"/>
      <c r="U1541" s="59"/>
      <c r="V1541" s="59"/>
      <c r="W1541" s="59"/>
      <c r="X1541" s="59"/>
      <c r="Y1541" s="59"/>
      <c r="Z1541" s="59"/>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8"/>
      <c r="K1542" s="59"/>
      <c r="L1542" s="59"/>
      <c r="M1542" s="59"/>
      <c r="N1542" s="59"/>
      <c r="O1542" s="59"/>
      <c r="P1542" s="59"/>
      <c r="Q1542" s="59"/>
      <c r="R1542" s="59"/>
      <c r="S1542" s="59"/>
      <c r="T1542" s="59"/>
      <c r="U1542" s="59"/>
      <c r="V1542" s="59"/>
      <c r="W1542" s="59"/>
      <c r="X1542" s="59"/>
      <c r="Y1542" s="59"/>
      <c r="Z1542" s="59"/>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8"/>
      <c r="K1543" s="59"/>
      <c r="L1543" s="59"/>
      <c r="M1543" s="59"/>
      <c r="N1543" s="59"/>
      <c r="O1543" s="59"/>
      <c r="P1543" s="59"/>
      <c r="Q1543" s="59"/>
      <c r="R1543" s="59"/>
      <c r="S1543" s="59"/>
      <c r="T1543" s="59"/>
      <c r="U1543" s="59"/>
      <c r="V1543" s="59"/>
      <c r="W1543" s="59"/>
      <c r="X1543" s="59"/>
      <c r="Y1543" s="59"/>
      <c r="Z1543" s="59"/>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8"/>
      <c r="K1544" s="59"/>
      <c r="L1544" s="59"/>
      <c r="M1544" s="59"/>
      <c r="N1544" s="59"/>
      <c r="O1544" s="59"/>
      <c r="P1544" s="59"/>
      <c r="Q1544" s="59"/>
      <c r="R1544" s="59"/>
      <c r="S1544" s="59"/>
      <c r="T1544" s="59"/>
      <c r="U1544" s="59"/>
      <c r="V1544" s="59"/>
      <c r="W1544" s="59"/>
      <c r="X1544" s="59"/>
      <c r="Y1544" s="59"/>
      <c r="Z1544" s="59"/>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8"/>
      <c r="K1545" s="59"/>
      <c r="L1545" s="59"/>
      <c r="M1545" s="59"/>
      <c r="N1545" s="59"/>
      <c r="O1545" s="59"/>
      <c r="P1545" s="59"/>
      <c r="Q1545" s="59"/>
      <c r="R1545" s="59"/>
      <c r="S1545" s="59"/>
      <c r="T1545" s="59"/>
      <c r="U1545" s="59"/>
      <c r="V1545" s="59"/>
      <c r="W1545" s="59"/>
      <c r="X1545" s="59"/>
      <c r="Y1545" s="59"/>
      <c r="Z1545" s="59"/>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8"/>
      <c r="K1546" s="59"/>
      <c r="L1546" s="59"/>
      <c r="M1546" s="59"/>
      <c r="N1546" s="59"/>
      <c r="O1546" s="59"/>
      <c r="P1546" s="59"/>
      <c r="Q1546" s="59"/>
      <c r="R1546" s="59"/>
      <c r="S1546" s="59"/>
      <c r="T1546" s="59"/>
      <c r="U1546" s="59"/>
      <c r="V1546" s="59"/>
      <c r="W1546" s="59"/>
      <c r="X1546" s="59"/>
      <c r="Y1546" s="59"/>
      <c r="Z1546" s="59"/>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8"/>
      <c r="K1547" s="59"/>
      <c r="L1547" s="59"/>
      <c r="M1547" s="59"/>
      <c r="N1547" s="59"/>
      <c r="O1547" s="59"/>
      <c r="P1547" s="59"/>
      <c r="Q1547" s="59"/>
      <c r="R1547" s="59"/>
      <c r="S1547" s="59"/>
      <c r="T1547" s="59"/>
      <c r="U1547" s="59"/>
      <c r="V1547" s="59"/>
      <c r="W1547" s="59"/>
      <c r="X1547" s="59"/>
      <c r="Y1547" s="59"/>
      <c r="Z1547" s="59"/>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8"/>
      <c r="K1548" s="59"/>
      <c r="L1548" s="59"/>
      <c r="M1548" s="59"/>
      <c r="N1548" s="59"/>
      <c r="O1548" s="59"/>
      <c r="P1548" s="59"/>
      <c r="Q1548" s="59"/>
      <c r="R1548" s="59"/>
      <c r="S1548" s="59"/>
      <c r="T1548" s="59"/>
      <c r="U1548" s="59"/>
      <c r="V1548" s="59"/>
      <c r="W1548" s="59"/>
      <c r="X1548" s="59"/>
      <c r="Y1548" s="59"/>
      <c r="Z1548" s="59"/>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8"/>
      <c r="K1549" s="59"/>
      <c r="L1549" s="59"/>
      <c r="M1549" s="59"/>
      <c r="N1549" s="59"/>
      <c r="O1549" s="59"/>
      <c r="P1549" s="59"/>
      <c r="Q1549" s="59"/>
      <c r="R1549" s="59"/>
      <c r="S1549" s="59"/>
      <c r="T1549" s="59"/>
      <c r="U1549" s="59"/>
      <c r="V1549" s="59"/>
      <c r="W1549" s="59"/>
      <c r="X1549" s="59"/>
      <c r="Y1549" s="59"/>
      <c r="Z1549" s="59"/>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8"/>
      <c r="K1550" s="59"/>
      <c r="L1550" s="59"/>
      <c r="M1550" s="59"/>
      <c r="N1550" s="59"/>
      <c r="O1550" s="59"/>
      <c r="P1550" s="59"/>
      <c r="Q1550" s="59"/>
      <c r="R1550" s="59"/>
      <c r="S1550" s="59"/>
      <c r="T1550" s="59"/>
      <c r="U1550" s="59"/>
      <c r="V1550" s="59"/>
      <c r="W1550" s="59"/>
      <c r="X1550" s="59"/>
      <c r="Y1550" s="59"/>
      <c r="Z1550" s="59"/>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8"/>
      <c r="K1551" s="59"/>
      <c r="L1551" s="59"/>
      <c r="M1551" s="59"/>
      <c r="N1551" s="59"/>
      <c r="O1551" s="59"/>
      <c r="P1551" s="59"/>
      <c r="Q1551" s="59"/>
      <c r="R1551" s="59"/>
      <c r="S1551" s="59"/>
      <c r="T1551" s="59"/>
      <c r="U1551" s="59"/>
      <c r="V1551" s="59"/>
      <c r="W1551" s="59"/>
      <c r="X1551" s="59"/>
      <c r="Y1551" s="59"/>
      <c r="Z1551" s="59"/>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8"/>
      <c r="K1552" s="59"/>
      <c r="L1552" s="59"/>
      <c r="M1552" s="59"/>
      <c r="N1552" s="59"/>
      <c r="O1552" s="59"/>
      <c r="P1552" s="59"/>
      <c r="Q1552" s="59"/>
      <c r="R1552" s="59"/>
      <c r="S1552" s="59"/>
      <c r="T1552" s="59"/>
      <c r="U1552" s="59"/>
      <c r="V1552" s="59"/>
      <c r="W1552" s="59"/>
      <c r="X1552" s="59"/>
      <c r="Y1552" s="59"/>
      <c r="Z1552" s="59"/>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8"/>
      <c r="K1553" s="59"/>
      <c r="L1553" s="59"/>
      <c r="M1553" s="59"/>
      <c r="N1553" s="59"/>
      <c r="O1553" s="59"/>
      <c r="P1553" s="59"/>
      <c r="Q1553" s="59"/>
      <c r="R1553" s="59"/>
      <c r="S1553" s="59"/>
      <c r="T1553" s="59"/>
      <c r="U1553" s="59"/>
      <c r="V1553" s="59"/>
      <c r="W1553" s="59"/>
      <c r="X1553" s="59"/>
      <c r="Y1553" s="59"/>
      <c r="Z1553" s="59"/>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8"/>
      <c r="K1554" s="59"/>
      <c r="L1554" s="59"/>
      <c r="M1554" s="59"/>
      <c r="N1554" s="59"/>
      <c r="O1554" s="59"/>
      <c r="P1554" s="59"/>
      <c r="Q1554" s="59"/>
      <c r="R1554" s="59"/>
      <c r="S1554" s="59"/>
      <c r="T1554" s="59"/>
      <c r="U1554" s="59"/>
      <c r="V1554" s="59"/>
      <c r="W1554" s="59"/>
      <c r="X1554" s="59"/>
      <c r="Y1554" s="59"/>
      <c r="Z1554" s="59"/>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8"/>
      <c r="K1555" s="59"/>
      <c r="L1555" s="59"/>
      <c r="M1555" s="59"/>
      <c r="N1555" s="59"/>
      <c r="O1555" s="59"/>
      <c r="P1555" s="59"/>
      <c r="Q1555" s="59"/>
      <c r="R1555" s="59"/>
      <c r="S1555" s="59"/>
      <c r="T1555" s="59"/>
      <c r="U1555" s="59"/>
      <c r="V1555" s="59"/>
      <c r="W1555" s="59"/>
      <c r="X1555" s="59"/>
      <c r="Y1555" s="59"/>
      <c r="Z1555" s="59"/>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8"/>
      <c r="K1556" s="59"/>
      <c r="L1556" s="59"/>
      <c r="M1556" s="59"/>
      <c r="N1556" s="59"/>
      <c r="O1556" s="59"/>
      <c r="P1556" s="59"/>
      <c r="Q1556" s="59"/>
      <c r="R1556" s="59"/>
      <c r="S1556" s="59"/>
      <c r="T1556" s="59"/>
      <c r="U1556" s="59"/>
      <c r="V1556" s="59"/>
      <c r="W1556" s="59"/>
      <c r="X1556" s="59"/>
      <c r="Y1556" s="59"/>
      <c r="Z1556" s="59"/>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8"/>
      <c r="K1557" s="59"/>
      <c r="L1557" s="59"/>
      <c r="M1557" s="59"/>
      <c r="N1557" s="59"/>
      <c r="O1557" s="59"/>
      <c r="P1557" s="59"/>
      <c r="Q1557" s="59"/>
      <c r="R1557" s="59"/>
      <c r="S1557" s="59"/>
      <c r="T1557" s="59"/>
      <c r="U1557" s="59"/>
      <c r="V1557" s="59"/>
      <c r="W1557" s="59"/>
      <c r="X1557" s="59"/>
      <c r="Y1557" s="59"/>
      <c r="Z1557" s="59"/>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8"/>
      <c r="K1558" s="59"/>
      <c r="L1558" s="59"/>
      <c r="M1558" s="59"/>
      <c r="N1558" s="59"/>
      <c r="O1558" s="59"/>
      <c r="P1558" s="59"/>
      <c r="Q1558" s="59"/>
      <c r="R1558" s="59"/>
      <c r="S1558" s="59"/>
      <c r="T1558" s="59"/>
      <c r="U1558" s="59"/>
      <c r="V1558" s="59"/>
      <c r="W1558" s="59"/>
      <c r="X1558" s="59"/>
      <c r="Y1558" s="59"/>
      <c r="Z1558" s="59"/>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8"/>
      <c r="K1559" s="59"/>
      <c r="L1559" s="59"/>
      <c r="M1559" s="59"/>
      <c r="N1559" s="59"/>
      <c r="O1559" s="59"/>
      <c r="P1559" s="59"/>
      <c r="Q1559" s="59"/>
      <c r="R1559" s="59"/>
      <c r="S1559" s="59"/>
      <c r="T1559" s="59"/>
      <c r="U1559" s="59"/>
      <c r="V1559" s="59"/>
      <c r="W1559" s="59"/>
      <c r="X1559" s="59"/>
      <c r="Y1559" s="59"/>
      <c r="Z1559" s="59"/>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8"/>
      <c r="K1560" s="59"/>
      <c r="L1560" s="59"/>
      <c r="M1560" s="59"/>
      <c r="N1560" s="59"/>
      <c r="O1560" s="59"/>
      <c r="P1560" s="59"/>
      <c r="Q1560" s="59"/>
      <c r="R1560" s="59"/>
      <c r="S1560" s="59"/>
      <c r="T1560" s="59"/>
      <c r="U1560" s="59"/>
      <c r="V1560" s="59"/>
      <c r="W1560" s="59"/>
      <c r="X1560" s="59"/>
      <c r="Y1560" s="59"/>
      <c r="Z1560" s="59"/>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8"/>
      <c r="K1561" s="59"/>
      <c r="L1561" s="59"/>
      <c r="M1561" s="59"/>
      <c r="N1561" s="59"/>
      <c r="O1561" s="59"/>
      <c r="P1561" s="59"/>
      <c r="Q1561" s="59"/>
      <c r="R1561" s="59"/>
      <c r="S1561" s="59"/>
      <c r="T1561" s="59"/>
      <c r="U1561" s="59"/>
      <c r="V1561" s="59"/>
      <c r="W1561" s="59"/>
      <c r="X1561" s="59"/>
      <c r="Y1561" s="59"/>
      <c r="Z1561" s="59"/>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8"/>
      <c r="K1562" s="59"/>
      <c r="L1562" s="59"/>
      <c r="M1562" s="59"/>
      <c r="N1562" s="59"/>
      <c r="O1562" s="59"/>
      <c r="P1562" s="59"/>
      <c r="Q1562" s="59"/>
      <c r="R1562" s="59"/>
      <c r="S1562" s="59"/>
      <c r="T1562" s="59"/>
      <c r="U1562" s="59"/>
      <c r="V1562" s="59"/>
      <c r="W1562" s="59"/>
      <c r="X1562" s="59"/>
      <c r="Y1562" s="59"/>
      <c r="Z1562" s="59"/>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8"/>
      <c r="K1563" s="59"/>
      <c r="L1563" s="59"/>
      <c r="M1563" s="59"/>
      <c r="N1563" s="59"/>
      <c r="O1563" s="59"/>
      <c r="P1563" s="59"/>
      <c r="Q1563" s="59"/>
      <c r="R1563" s="59"/>
      <c r="S1563" s="59"/>
      <c r="T1563" s="59"/>
      <c r="U1563" s="59"/>
      <c r="V1563" s="59"/>
      <c r="W1563" s="59"/>
      <c r="X1563" s="59"/>
      <c r="Y1563" s="59"/>
      <c r="Z1563" s="59"/>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8"/>
      <c r="K1564" s="59"/>
      <c r="L1564" s="59"/>
      <c r="M1564" s="59"/>
      <c r="N1564" s="59"/>
      <c r="O1564" s="59"/>
      <c r="P1564" s="59"/>
      <c r="Q1564" s="59"/>
      <c r="R1564" s="59"/>
      <c r="S1564" s="59"/>
      <c r="T1564" s="59"/>
      <c r="U1564" s="59"/>
      <c r="V1564" s="59"/>
      <c r="W1564" s="59"/>
      <c r="X1564" s="59"/>
      <c r="Y1564" s="59"/>
      <c r="Z1564" s="59"/>
    </row>
    <row r="1565" spans="1:26" ht="12.75" customHeight="1" x14ac:dyDescent="0.2">
      <c r="A1565" s="55">
        <v>159</v>
      </c>
      <c r="B1565" s="54">
        <v>86</v>
      </c>
      <c r="C1565" s="54">
        <f>OBVEZE!D90</f>
        <v>6643.08</v>
      </c>
      <c r="D1565" s="54">
        <v>0</v>
      </c>
      <c r="E1565" s="54">
        <v>0</v>
      </c>
      <c r="F1565" s="54">
        <v>0</v>
      </c>
      <c r="G1565" s="56">
        <f t="shared" si="56"/>
        <v>571.30487999999991</v>
      </c>
      <c r="H1565" s="56">
        <f t="shared" si="57"/>
        <v>7.999999999992724E-2</v>
      </c>
      <c r="I1565" s="57"/>
      <c r="J1565" s="58"/>
      <c r="K1565" s="59"/>
      <c r="L1565" s="59"/>
      <c r="M1565" s="59"/>
      <c r="N1565" s="59"/>
      <c r="O1565" s="59"/>
      <c r="P1565" s="59"/>
      <c r="Q1565" s="59"/>
      <c r="R1565" s="59"/>
      <c r="S1565" s="59"/>
      <c r="T1565" s="59"/>
      <c r="U1565" s="59"/>
      <c r="V1565" s="59"/>
      <c r="W1565" s="59"/>
      <c r="X1565" s="59"/>
      <c r="Y1565" s="59"/>
      <c r="Z1565" s="59"/>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8"/>
      <c r="K1566" s="59"/>
      <c r="L1566" s="59"/>
      <c r="M1566" s="59"/>
      <c r="N1566" s="59"/>
      <c r="O1566" s="59"/>
      <c r="P1566" s="59"/>
      <c r="Q1566" s="59"/>
      <c r="R1566" s="59"/>
      <c r="S1566" s="59"/>
      <c r="T1566" s="59"/>
      <c r="U1566" s="59"/>
      <c r="V1566" s="59"/>
      <c r="W1566" s="59"/>
      <c r="X1566" s="59"/>
      <c r="Y1566" s="59"/>
      <c r="Z1566" s="59"/>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8"/>
      <c r="K1567" s="59"/>
      <c r="L1567" s="59"/>
      <c r="M1567" s="59"/>
      <c r="N1567" s="59"/>
      <c r="O1567" s="59"/>
      <c r="P1567" s="59"/>
      <c r="Q1567" s="59"/>
      <c r="R1567" s="59"/>
      <c r="S1567" s="59"/>
      <c r="T1567" s="59"/>
      <c r="U1567" s="59"/>
      <c r="V1567" s="59"/>
      <c r="W1567" s="59"/>
      <c r="X1567" s="59"/>
      <c r="Y1567" s="59"/>
      <c r="Z1567" s="59"/>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8"/>
      <c r="K1568" s="59"/>
      <c r="L1568" s="59"/>
      <c r="M1568" s="59"/>
      <c r="N1568" s="59"/>
      <c r="O1568" s="59"/>
      <c r="P1568" s="59"/>
      <c r="Q1568" s="59"/>
      <c r="R1568" s="59"/>
      <c r="S1568" s="59"/>
      <c r="T1568" s="59"/>
      <c r="U1568" s="59"/>
      <c r="V1568" s="59"/>
      <c r="W1568" s="59"/>
      <c r="X1568" s="59"/>
      <c r="Y1568" s="59"/>
      <c r="Z1568" s="59"/>
    </row>
    <row r="1569" spans="1:26" ht="12.75" customHeight="1" x14ac:dyDescent="0.2">
      <c r="A1569" s="55">
        <v>159</v>
      </c>
      <c r="B1569" s="54">
        <v>90</v>
      </c>
      <c r="C1569" s="54">
        <f>OBVEZE!D94</f>
        <v>6643.08</v>
      </c>
      <c r="D1569" s="54">
        <v>0</v>
      </c>
      <c r="E1569" s="54">
        <v>0</v>
      </c>
      <c r="F1569" s="54">
        <v>0</v>
      </c>
      <c r="G1569" s="56">
        <f t="shared" si="56"/>
        <v>597.87720000000002</v>
      </c>
      <c r="H1569" s="56">
        <f t="shared" si="57"/>
        <v>7.999999999992724E-2</v>
      </c>
      <c r="I1569" s="57"/>
      <c r="J1569" s="58"/>
      <c r="K1569" s="59"/>
      <c r="L1569" s="59"/>
      <c r="M1569" s="59"/>
      <c r="N1569" s="59"/>
      <c r="O1569" s="59"/>
      <c r="P1569" s="59"/>
      <c r="Q1569" s="59"/>
      <c r="R1569" s="59"/>
      <c r="S1569" s="59"/>
      <c r="T1569" s="59"/>
      <c r="U1569" s="59"/>
      <c r="V1569" s="59"/>
      <c r="W1569" s="59"/>
      <c r="X1569" s="59"/>
      <c r="Y1569" s="59"/>
      <c r="Z1569" s="59"/>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8"/>
      <c r="K1570" s="59"/>
      <c r="L1570" s="59"/>
      <c r="M1570" s="59"/>
      <c r="N1570" s="59"/>
      <c r="O1570" s="59"/>
      <c r="P1570" s="59"/>
      <c r="Q1570" s="59"/>
      <c r="R1570" s="59"/>
      <c r="S1570" s="59"/>
      <c r="T1570" s="59"/>
      <c r="U1570" s="59"/>
      <c r="V1570" s="59"/>
      <c r="W1570" s="59"/>
      <c r="X1570" s="59"/>
      <c r="Y1570" s="59"/>
      <c r="Z1570" s="59"/>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8"/>
      <c r="K1571" s="59"/>
      <c r="L1571" s="59"/>
      <c r="M1571" s="59"/>
      <c r="N1571" s="59"/>
      <c r="O1571" s="59"/>
      <c r="P1571" s="59"/>
      <c r="Q1571" s="59"/>
      <c r="R1571" s="59"/>
      <c r="S1571" s="59"/>
      <c r="T1571" s="59"/>
      <c r="U1571" s="59"/>
      <c r="V1571" s="59"/>
      <c r="W1571" s="59"/>
      <c r="X1571" s="59"/>
      <c r="Y1571" s="59"/>
      <c r="Z1571" s="59"/>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8"/>
      <c r="K1572" s="59"/>
      <c r="L1572" s="59"/>
      <c r="M1572" s="59"/>
      <c r="N1572" s="59"/>
      <c r="O1572" s="59"/>
      <c r="P1572" s="59"/>
      <c r="Q1572" s="59"/>
      <c r="R1572" s="59"/>
      <c r="S1572" s="59"/>
      <c r="T1572" s="59"/>
      <c r="U1572" s="59"/>
      <c r="V1572" s="59"/>
      <c r="W1572" s="59"/>
      <c r="X1572" s="59"/>
      <c r="Y1572" s="59"/>
      <c r="Z1572" s="59"/>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8"/>
      <c r="K1573" s="59"/>
      <c r="L1573" s="59"/>
      <c r="M1573" s="59"/>
      <c r="N1573" s="59"/>
      <c r="O1573" s="59"/>
      <c r="P1573" s="59"/>
      <c r="Q1573" s="59"/>
      <c r="R1573" s="59"/>
      <c r="S1573" s="59"/>
      <c r="T1573" s="59"/>
      <c r="U1573" s="59"/>
      <c r="V1573" s="59"/>
      <c r="W1573" s="59"/>
      <c r="X1573" s="59"/>
      <c r="Y1573" s="59"/>
      <c r="Z1573" s="59"/>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8"/>
      <c r="K1574" s="59"/>
      <c r="L1574" s="59"/>
      <c r="M1574" s="59"/>
      <c r="N1574" s="59"/>
      <c r="O1574" s="59"/>
      <c r="P1574" s="59"/>
      <c r="Q1574" s="59"/>
      <c r="R1574" s="59"/>
      <c r="S1574" s="59"/>
      <c r="T1574" s="59"/>
      <c r="U1574" s="59"/>
      <c r="V1574" s="59"/>
      <c r="W1574" s="59"/>
      <c r="X1574" s="59"/>
      <c r="Y1574" s="59"/>
      <c r="Z1574" s="59"/>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8"/>
      <c r="K1575" s="59"/>
      <c r="L1575" s="59"/>
      <c r="M1575" s="59"/>
      <c r="N1575" s="59"/>
      <c r="O1575" s="59"/>
      <c r="P1575" s="59"/>
      <c r="Q1575" s="59"/>
      <c r="R1575" s="59"/>
      <c r="S1575" s="59"/>
      <c r="T1575" s="59"/>
      <c r="U1575" s="59"/>
      <c r="V1575" s="59"/>
      <c r="W1575" s="59"/>
      <c r="X1575" s="59"/>
      <c r="Y1575" s="59"/>
      <c r="Z1575" s="59"/>
    </row>
    <row r="1576" spans="1:26" ht="12.75" customHeight="1" x14ac:dyDescent="0.2">
      <c r="A1576" s="55">
        <v>159</v>
      </c>
      <c r="B1576" s="54">
        <v>97</v>
      </c>
      <c r="C1576" s="54">
        <f>OBVEZE!D101</f>
        <v>238338.46</v>
      </c>
      <c r="D1576" s="54">
        <v>0</v>
      </c>
      <c r="E1576" s="54">
        <v>0</v>
      </c>
      <c r="F1576" s="54">
        <v>0</v>
      </c>
      <c r="G1576" s="56">
        <f t="shared" si="56"/>
        <v>23118.830620000001</v>
      </c>
      <c r="H1576" s="56">
        <f t="shared" si="57"/>
        <v>0.45999999999185093</v>
      </c>
      <c r="I1576" s="57"/>
      <c r="J1576" s="58"/>
      <c r="K1576" s="59"/>
      <c r="L1576" s="59"/>
      <c r="M1576" s="59"/>
      <c r="N1576" s="59"/>
      <c r="O1576" s="59"/>
      <c r="P1576" s="59"/>
      <c r="Q1576" s="59"/>
      <c r="R1576" s="59"/>
      <c r="S1576" s="59"/>
      <c r="T1576" s="59"/>
      <c r="U1576" s="59"/>
      <c r="V1576" s="59"/>
      <c r="W1576" s="59"/>
      <c r="X1576" s="59"/>
      <c r="Y1576" s="59"/>
      <c r="Z1576" s="59"/>
    </row>
    <row r="1577" spans="1:26" ht="12.75" customHeight="1" x14ac:dyDescent="0.2">
      <c r="A1577" s="55">
        <v>159</v>
      </c>
      <c r="B1577" s="54">
        <v>98</v>
      </c>
      <c r="C1577" s="54">
        <f>OBVEZE!D102</f>
        <v>238338.46</v>
      </c>
      <c r="D1577" s="54">
        <v>0</v>
      </c>
      <c r="E1577" s="54">
        <v>0</v>
      </c>
      <c r="F1577" s="54">
        <v>0</v>
      </c>
      <c r="G1577" s="56">
        <f t="shared" si="56"/>
        <v>23357.16908</v>
      </c>
      <c r="H1577" s="56">
        <f t="shared" si="57"/>
        <v>0.45999999999185093</v>
      </c>
      <c r="I1577" s="57"/>
      <c r="J1577" s="58"/>
      <c r="K1577" s="59"/>
      <c r="L1577" s="59"/>
      <c r="M1577" s="59"/>
      <c r="N1577" s="59"/>
      <c r="O1577" s="59"/>
      <c r="P1577" s="59"/>
      <c r="Q1577" s="59"/>
      <c r="R1577" s="59"/>
      <c r="S1577" s="59"/>
      <c r="T1577" s="59"/>
      <c r="U1577" s="59"/>
      <c r="V1577" s="59"/>
      <c r="W1577" s="59"/>
      <c r="X1577" s="59"/>
      <c r="Y1577" s="59"/>
      <c r="Z1577" s="59"/>
    </row>
    <row r="1578" spans="1:26" ht="12.75" customHeight="1" x14ac:dyDescent="0.2">
      <c r="A1578" s="55">
        <v>159</v>
      </c>
      <c r="B1578" s="54">
        <v>99</v>
      </c>
      <c r="C1578" s="54">
        <f>OBVEZE!D103</f>
        <v>0</v>
      </c>
      <c r="D1578" s="54">
        <v>0</v>
      </c>
      <c r="E1578" s="54">
        <v>0</v>
      </c>
      <c r="F1578" s="54">
        <v>0</v>
      </c>
      <c r="G1578" s="56">
        <f t="shared" si="56"/>
        <v>0</v>
      </c>
      <c r="H1578" s="56">
        <f t="shared" si="57"/>
        <v>0</v>
      </c>
      <c r="I1578" s="57"/>
      <c r="J1578" s="58"/>
      <c r="K1578" s="59"/>
      <c r="L1578" s="59"/>
      <c r="M1578" s="59"/>
      <c r="N1578" s="59"/>
      <c r="O1578" s="59"/>
      <c r="P1578" s="59"/>
      <c r="Q1578" s="59"/>
      <c r="R1578" s="59"/>
      <c r="S1578" s="59"/>
      <c r="T1578" s="59"/>
      <c r="U1578" s="59"/>
      <c r="V1578" s="59"/>
      <c r="W1578" s="59"/>
      <c r="X1578" s="59"/>
      <c r="Y1578" s="59"/>
      <c r="Z1578" s="59"/>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8"/>
      <c r="K1579" s="59"/>
      <c r="L1579" s="59"/>
      <c r="M1579" s="59"/>
      <c r="N1579" s="59"/>
      <c r="O1579" s="59"/>
      <c r="P1579" s="59"/>
      <c r="Q1579" s="59"/>
      <c r="R1579" s="59"/>
      <c r="S1579" s="59"/>
      <c r="T1579" s="59"/>
      <c r="U1579" s="59"/>
      <c r="V1579" s="59"/>
      <c r="W1579" s="59"/>
      <c r="X1579" s="59"/>
      <c r="Y1579" s="59"/>
      <c r="Z1579" s="59"/>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8"/>
      <c r="K1580" s="59"/>
      <c r="L1580" s="59"/>
      <c r="M1580" s="59"/>
      <c r="N1580" s="59"/>
      <c r="O1580" s="59"/>
      <c r="P1580" s="59"/>
      <c r="Q1580" s="59"/>
      <c r="R1580" s="59"/>
      <c r="S1580" s="59"/>
      <c r="T1580" s="59"/>
      <c r="U1580" s="59"/>
      <c r="V1580" s="59"/>
      <c r="W1580" s="59"/>
      <c r="X1580" s="59"/>
      <c r="Y1580" s="59"/>
      <c r="Z1580" s="5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3.28515625" defaultRowHeight="15" customHeight="1" x14ac:dyDescent="0.2"/>
  <cols>
    <col min="1" max="1" width="112.7109375" style="53" customWidth="1"/>
    <col min="2" max="7" width="14.42578125" style="53" customWidth="1"/>
    <col min="8" max="26" width="17.28515625" style="53" customWidth="1"/>
  </cols>
  <sheetData>
    <row r="1" spans="1:26" ht="37.5" customHeight="1" x14ac:dyDescent="0.2">
      <c r="A1" s="73" t="s">
        <v>12</v>
      </c>
      <c r="H1"/>
      <c r="I1"/>
      <c r="J1"/>
      <c r="K1"/>
      <c r="L1"/>
      <c r="M1"/>
      <c r="N1"/>
      <c r="O1"/>
      <c r="P1"/>
      <c r="Q1"/>
      <c r="R1"/>
      <c r="S1"/>
      <c r="T1"/>
      <c r="U1"/>
      <c r="V1"/>
      <c r="W1"/>
      <c r="X1"/>
      <c r="Y1"/>
      <c r="Z1"/>
    </row>
    <row r="2" spans="1:26" ht="12.75" customHeight="1" x14ac:dyDescent="0.2">
      <c r="A2" s="74"/>
      <c r="H2"/>
      <c r="I2"/>
      <c r="J2"/>
      <c r="K2"/>
      <c r="L2"/>
      <c r="M2"/>
      <c r="N2"/>
      <c r="O2"/>
      <c r="P2"/>
      <c r="Q2"/>
      <c r="R2"/>
      <c r="S2"/>
      <c r="T2"/>
      <c r="U2"/>
      <c r="V2"/>
      <c r="W2"/>
      <c r="X2"/>
      <c r="Y2"/>
      <c r="Z2"/>
    </row>
    <row r="3" spans="1:26" ht="22.5" customHeight="1" x14ac:dyDescent="0.2">
      <c r="A3" s="75" t="s">
        <v>13</v>
      </c>
      <c r="H3"/>
      <c r="I3"/>
      <c r="J3"/>
      <c r="K3"/>
      <c r="L3"/>
      <c r="M3"/>
      <c r="N3"/>
      <c r="O3"/>
      <c r="P3"/>
      <c r="Q3"/>
      <c r="R3"/>
      <c r="S3"/>
      <c r="T3"/>
      <c r="U3"/>
      <c r="V3"/>
      <c r="W3"/>
      <c r="X3"/>
      <c r="Y3"/>
      <c r="Z3"/>
    </row>
    <row r="4" spans="1:26" ht="39" customHeight="1" x14ac:dyDescent="0.2">
      <c r="A4" s="75" t="s">
        <v>14</v>
      </c>
      <c r="H4"/>
      <c r="I4"/>
      <c r="J4"/>
      <c r="K4"/>
      <c r="L4"/>
      <c r="M4"/>
      <c r="N4"/>
      <c r="O4"/>
      <c r="P4"/>
      <c r="Q4"/>
      <c r="R4"/>
      <c r="S4"/>
      <c r="T4"/>
      <c r="U4"/>
      <c r="V4"/>
      <c r="W4"/>
      <c r="X4"/>
      <c r="Y4"/>
      <c r="Z4"/>
    </row>
    <row r="5" spans="1:26" ht="51.75" customHeight="1" x14ac:dyDescent="0.2">
      <c r="A5" s="75" t="s">
        <v>15</v>
      </c>
      <c r="H5"/>
      <c r="I5"/>
      <c r="J5"/>
      <c r="K5"/>
      <c r="L5"/>
      <c r="M5"/>
      <c r="N5"/>
      <c r="O5"/>
      <c r="P5"/>
      <c r="Q5"/>
      <c r="R5"/>
      <c r="S5"/>
      <c r="T5"/>
      <c r="U5"/>
      <c r="V5"/>
      <c r="W5"/>
      <c r="X5"/>
      <c r="Y5"/>
      <c r="Z5"/>
    </row>
    <row r="6" spans="1:26" ht="27" customHeight="1" x14ac:dyDescent="0.2">
      <c r="A6" s="76" t="s">
        <v>16</v>
      </c>
      <c r="H6"/>
      <c r="I6"/>
      <c r="J6"/>
      <c r="K6"/>
      <c r="L6"/>
      <c r="M6"/>
      <c r="N6"/>
      <c r="O6"/>
      <c r="P6"/>
      <c r="Q6"/>
      <c r="R6"/>
      <c r="S6"/>
      <c r="T6"/>
      <c r="U6"/>
      <c r="V6"/>
      <c r="W6"/>
      <c r="X6"/>
      <c r="Y6"/>
      <c r="Z6"/>
    </row>
    <row r="7" spans="1:26" ht="56.25" customHeight="1" x14ac:dyDescent="0.2">
      <c r="A7" s="77" t="s">
        <v>17</v>
      </c>
      <c r="H7"/>
      <c r="I7"/>
      <c r="J7"/>
      <c r="K7"/>
      <c r="L7"/>
      <c r="M7"/>
      <c r="N7"/>
      <c r="O7"/>
      <c r="P7"/>
      <c r="Q7"/>
      <c r="R7"/>
      <c r="S7"/>
      <c r="T7"/>
      <c r="U7"/>
      <c r="V7"/>
      <c r="W7"/>
      <c r="X7"/>
      <c r="Y7"/>
      <c r="Z7"/>
    </row>
    <row r="8" spans="1:26" ht="78.75" customHeight="1" x14ac:dyDescent="0.2">
      <c r="A8" s="78" t="s">
        <v>18</v>
      </c>
      <c r="H8"/>
      <c r="I8"/>
      <c r="J8"/>
      <c r="K8"/>
      <c r="L8"/>
      <c r="M8"/>
      <c r="N8"/>
      <c r="O8"/>
      <c r="P8"/>
      <c r="Q8"/>
      <c r="R8"/>
      <c r="S8"/>
      <c r="T8"/>
      <c r="U8"/>
      <c r="V8"/>
      <c r="W8"/>
      <c r="X8"/>
      <c r="Y8"/>
      <c r="Z8"/>
    </row>
    <row r="9" spans="1:26" ht="22.5" customHeight="1" x14ac:dyDescent="0.2">
      <c r="A9" s="75" t="s">
        <v>19</v>
      </c>
      <c r="H9"/>
      <c r="I9"/>
      <c r="J9"/>
      <c r="K9"/>
      <c r="L9"/>
      <c r="M9"/>
      <c r="N9"/>
      <c r="O9"/>
      <c r="P9"/>
      <c r="Q9"/>
      <c r="R9"/>
      <c r="S9"/>
      <c r="T9"/>
      <c r="U9"/>
      <c r="V9"/>
      <c r="W9"/>
      <c r="X9"/>
      <c r="Y9"/>
      <c r="Z9"/>
    </row>
    <row r="10" spans="1:26" ht="56.25" customHeight="1" x14ac:dyDescent="0.2">
      <c r="A10" s="75" t="s">
        <v>20</v>
      </c>
      <c r="H10"/>
      <c r="I10"/>
      <c r="J10"/>
      <c r="K10"/>
      <c r="L10"/>
      <c r="M10"/>
      <c r="N10"/>
      <c r="O10"/>
      <c r="P10"/>
      <c r="Q10"/>
      <c r="R10"/>
      <c r="S10"/>
      <c r="T10"/>
      <c r="U10"/>
      <c r="V10"/>
      <c r="W10"/>
      <c r="X10"/>
      <c r="Y10"/>
      <c r="Z10"/>
    </row>
    <row r="11" spans="1:26" ht="42.75" customHeight="1" x14ac:dyDescent="0.2">
      <c r="A11" s="79" t="s">
        <v>21</v>
      </c>
      <c r="H11"/>
      <c r="I11"/>
      <c r="J11"/>
      <c r="K11"/>
      <c r="L11"/>
      <c r="M11"/>
      <c r="N11"/>
      <c r="O11"/>
      <c r="P11"/>
      <c r="Q11"/>
      <c r="R11"/>
      <c r="S11"/>
      <c r="T11"/>
      <c r="U11"/>
      <c r="V11"/>
      <c r="W11"/>
      <c r="X11"/>
      <c r="Y11"/>
      <c r="Z11"/>
    </row>
    <row r="12" spans="1:26" ht="53.25" customHeight="1" x14ac:dyDescent="0.2">
      <c r="H12"/>
      <c r="I12"/>
      <c r="J12"/>
      <c r="K12"/>
      <c r="L12"/>
      <c r="M12"/>
      <c r="N12"/>
      <c r="O12"/>
      <c r="P12"/>
      <c r="Q12"/>
      <c r="R12"/>
      <c r="S12"/>
      <c r="T12"/>
      <c r="U12"/>
      <c r="V12"/>
      <c r="W12"/>
      <c r="X12"/>
      <c r="Y12"/>
      <c r="Z12"/>
    </row>
    <row r="13" spans="1:26" ht="53.25" customHeight="1" x14ac:dyDescent="0.2">
      <c r="H13"/>
      <c r="I13"/>
      <c r="J13"/>
      <c r="K13"/>
      <c r="L13"/>
      <c r="M13"/>
      <c r="N13"/>
      <c r="O13"/>
      <c r="P13"/>
      <c r="Q13"/>
      <c r="R13"/>
      <c r="S13"/>
      <c r="T13"/>
      <c r="U13"/>
      <c r="V13"/>
      <c r="W13"/>
      <c r="X13"/>
      <c r="Y13"/>
      <c r="Z13"/>
    </row>
    <row r="14" spans="1:26" ht="53.25" customHeight="1" x14ac:dyDescent="0.2">
      <c r="H14"/>
      <c r="I14"/>
      <c r="J14"/>
      <c r="K14"/>
      <c r="L14"/>
      <c r="M14"/>
      <c r="N14"/>
      <c r="O14"/>
      <c r="P14"/>
      <c r="Q14"/>
      <c r="R14"/>
      <c r="S14"/>
      <c r="T14"/>
      <c r="U14"/>
      <c r="V14"/>
      <c r="W14"/>
      <c r="X14"/>
      <c r="Y14"/>
      <c r="Z14"/>
    </row>
    <row r="15" spans="1:26" ht="43.5" customHeight="1" x14ac:dyDescent="0.2">
      <c r="H15"/>
      <c r="I15"/>
      <c r="J15"/>
      <c r="K15"/>
      <c r="L15"/>
      <c r="M15"/>
      <c r="N15"/>
      <c r="O15"/>
      <c r="P15"/>
      <c r="Q15"/>
      <c r="R15"/>
      <c r="S15"/>
      <c r="T15"/>
      <c r="U15"/>
      <c r="V15"/>
      <c r="W15"/>
      <c r="X15"/>
      <c r="Y15"/>
      <c r="Z15"/>
    </row>
    <row r="16" spans="1:26" ht="53.25" customHeight="1" x14ac:dyDescent="0.2">
      <c r="H16"/>
      <c r="I16"/>
      <c r="J16"/>
      <c r="K16"/>
      <c r="L16"/>
      <c r="M16"/>
      <c r="N16"/>
      <c r="O16"/>
      <c r="P16"/>
      <c r="Q16"/>
      <c r="R16"/>
      <c r="S16"/>
      <c r="T16"/>
      <c r="U16"/>
      <c r="V16"/>
      <c r="W16"/>
      <c r="X16"/>
      <c r="Y16"/>
      <c r="Z16"/>
    </row>
    <row r="17" spans="8:26" ht="53.25" customHeight="1" x14ac:dyDescent="0.2">
      <c r="H17"/>
      <c r="I17"/>
      <c r="J17"/>
      <c r="K17"/>
      <c r="L17"/>
      <c r="M17"/>
      <c r="N17"/>
      <c r="O17"/>
      <c r="P17"/>
      <c r="Q17"/>
      <c r="R17"/>
      <c r="S17"/>
      <c r="T17"/>
      <c r="U17"/>
      <c r="V17"/>
      <c r="W17"/>
      <c r="X17"/>
      <c r="Y17"/>
      <c r="Z17"/>
    </row>
    <row r="18" spans="8:26" ht="53.25" customHeight="1" x14ac:dyDescent="0.2">
      <c r="H18"/>
      <c r="I18"/>
      <c r="J18"/>
      <c r="K18"/>
      <c r="L18"/>
      <c r="M18"/>
      <c r="N18"/>
      <c r="O18"/>
      <c r="P18"/>
      <c r="Q18"/>
      <c r="R18"/>
      <c r="S18"/>
      <c r="T18"/>
      <c r="U18"/>
      <c r="V18"/>
      <c r="W18"/>
      <c r="X18"/>
      <c r="Y18"/>
      <c r="Z18"/>
    </row>
    <row r="19" spans="8:26" ht="43.5" customHeight="1" x14ac:dyDescent="0.2">
      <c r="H19"/>
      <c r="I19"/>
      <c r="J19"/>
      <c r="K19"/>
      <c r="L19"/>
      <c r="M19"/>
      <c r="N19"/>
      <c r="O19"/>
      <c r="P19"/>
      <c r="Q19"/>
      <c r="R19"/>
      <c r="S19"/>
      <c r="T19"/>
      <c r="U19"/>
      <c r="V19"/>
      <c r="W19"/>
      <c r="X19"/>
      <c r="Y19"/>
      <c r="Z19"/>
    </row>
    <row r="20" spans="8:26" ht="74.25" customHeight="1" x14ac:dyDescent="0.2">
      <c r="H20"/>
      <c r="I20"/>
      <c r="J20"/>
      <c r="K20"/>
      <c r="L20"/>
      <c r="M20"/>
      <c r="N20"/>
      <c r="O20"/>
      <c r="P20"/>
      <c r="Q20"/>
      <c r="R20"/>
      <c r="S20"/>
      <c r="T20"/>
      <c r="U20"/>
      <c r="V20"/>
      <c r="W20"/>
      <c r="X20"/>
      <c r="Y20"/>
      <c r="Z20"/>
    </row>
    <row r="21" spans="8:26" ht="102" customHeight="1" x14ac:dyDescent="0.2">
      <c r="H21"/>
      <c r="I21"/>
      <c r="J21"/>
      <c r="K21"/>
      <c r="L21"/>
      <c r="M21"/>
      <c r="N21"/>
      <c r="O21"/>
      <c r="P21"/>
      <c r="Q21"/>
      <c r="R21"/>
      <c r="S21"/>
      <c r="T21"/>
      <c r="U21"/>
      <c r="V21"/>
      <c r="W21"/>
      <c r="X21"/>
      <c r="Y21"/>
      <c r="Z21"/>
    </row>
    <row r="22" spans="8:26" ht="53.25" customHeight="1" x14ac:dyDescent="0.2">
      <c r="H22"/>
      <c r="I22"/>
      <c r="J22"/>
      <c r="K22"/>
      <c r="L22"/>
      <c r="M22"/>
      <c r="N22"/>
      <c r="O22"/>
      <c r="P22"/>
      <c r="Q22"/>
      <c r="R22"/>
      <c r="S22"/>
      <c r="T22"/>
      <c r="U22"/>
      <c r="V22"/>
      <c r="W22"/>
      <c r="X22"/>
      <c r="Y22"/>
      <c r="Z22"/>
    </row>
    <row r="23" spans="8:26" ht="34.5" customHeight="1" x14ac:dyDescent="0.2">
      <c r="H23"/>
      <c r="I23"/>
      <c r="J23"/>
      <c r="K23"/>
      <c r="L23"/>
      <c r="M23"/>
      <c r="N23"/>
      <c r="O23"/>
      <c r="P23"/>
      <c r="Q23"/>
      <c r="R23"/>
      <c r="S23"/>
      <c r="T23"/>
      <c r="U23"/>
      <c r="V23"/>
      <c r="W23"/>
      <c r="X23"/>
      <c r="Y23"/>
      <c r="Z23"/>
    </row>
    <row r="24" spans="8:26" ht="4.5" customHeight="1" x14ac:dyDescent="0.2">
      <c r="H24"/>
      <c r="I24"/>
      <c r="J24"/>
      <c r="K24"/>
      <c r="L24"/>
      <c r="M24"/>
      <c r="N24"/>
      <c r="O24"/>
      <c r="P24"/>
      <c r="Q24"/>
      <c r="R24"/>
      <c r="S24"/>
      <c r="T24"/>
      <c r="U24"/>
      <c r="V24"/>
      <c r="W24"/>
      <c r="X24"/>
      <c r="Y24"/>
      <c r="Z24"/>
    </row>
    <row r="25" spans="8:26" ht="12.75" hidden="1" customHeight="1" x14ac:dyDescent="0.2">
      <c r="H25"/>
      <c r="I25"/>
      <c r="J25"/>
      <c r="K25"/>
      <c r="L25"/>
      <c r="M25"/>
      <c r="N25"/>
      <c r="O25"/>
      <c r="P25"/>
      <c r="Q25"/>
      <c r="R25"/>
      <c r="S25"/>
      <c r="T25"/>
      <c r="U25"/>
      <c r="V25"/>
      <c r="W25"/>
      <c r="X25"/>
      <c r="Y25"/>
      <c r="Z25"/>
    </row>
    <row r="26" spans="8:26" ht="12.75" hidden="1" customHeight="1" x14ac:dyDescent="0.2">
      <c r="H26"/>
      <c r="I26"/>
      <c r="J26"/>
      <c r="K26"/>
      <c r="L26"/>
      <c r="M26"/>
      <c r="N26"/>
      <c r="O26"/>
      <c r="P26"/>
      <c r="Q26"/>
      <c r="R26"/>
      <c r="S26"/>
      <c r="T26"/>
      <c r="U26"/>
      <c r="V26"/>
      <c r="W26"/>
      <c r="X26"/>
      <c r="Y26"/>
      <c r="Z26"/>
    </row>
    <row r="27" spans="8:26" ht="12.75" hidden="1" customHeight="1" x14ac:dyDescent="0.2">
      <c r="H27"/>
      <c r="I27"/>
      <c r="J27"/>
      <c r="K27"/>
      <c r="L27"/>
      <c r="M27"/>
      <c r="N27"/>
      <c r="O27"/>
      <c r="P27"/>
      <c r="Q27"/>
      <c r="R27"/>
      <c r="S27"/>
      <c r="T27"/>
      <c r="U27"/>
      <c r="V27"/>
      <c r="W27"/>
      <c r="X27"/>
      <c r="Y27"/>
      <c r="Z27"/>
    </row>
    <row r="28" spans="8:26" ht="12.75" hidden="1" customHeight="1" x14ac:dyDescent="0.2">
      <c r="H28"/>
      <c r="I28"/>
      <c r="J28"/>
      <c r="K28"/>
      <c r="L28"/>
      <c r="M28"/>
      <c r="N28"/>
      <c r="O28"/>
      <c r="P28"/>
      <c r="Q28"/>
      <c r="R28"/>
      <c r="S28"/>
      <c r="T28"/>
      <c r="U28"/>
      <c r="V28"/>
      <c r="W28"/>
      <c r="X28"/>
      <c r="Y28"/>
      <c r="Z28"/>
    </row>
    <row r="29" spans="8:26" ht="12.75" hidden="1" customHeight="1" x14ac:dyDescent="0.2">
      <c r="H29"/>
      <c r="I29"/>
      <c r="J29"/>
      <c r="K29"/>
      <c r="L29"/>
      <c r="M29"/>
      <c r="N29"/>
      <c r="O29"/>
      <c r="P29"/>
      <c r="Q29"/>
      <c r="R29"/>
      <c r="S29"/>
      <c r="T29"/>
      <c r="U29"/>
      <c r="V29"/>
      <c r="W29"/>
      <c r="X29"/>
      <c r="Y29"/>
      <c r="Z29"/>
    </row>
    <row r="30" spans="8:26" ht="12.75" hidden="1" customHeight="1" x14ac:dyDescent="0.2">
      <c r="H30"/>
      <c r="I30"/>
      <c r="J30"/>
      <c r="K30"/>
      <c r="L30"/>
      <c r="M30"/>
      <c r="N30"/>
      <c r="O30"/>
      <c r="P30"/>
      <c r="Q30"/>
      <c r="R30"/>
      <c r="S30"/>
      <c r="T30"/>
      <c r="U30"/>
      <c r="V30"/>
      <c r="W30"/>
      <c r="X30"/>
      <c r="Y30"/>
      <c r="Z30"/>
    </row>
    <row r="31" spans="8:26" ht="12.75" hidden="1" customHeight="1" x14ac:dyDescent="0.2">
      <c r="H31"/>
      <c r="I31"/>
      <c r="J31"/>
      <c r="K31"/>
      <c r="L31"/>
      <c r="M31"/>
      <c r="N31"/>
      <c r="O31"/>
      <c r="P31"/>
      <c r="Q31"/>
      <c r="R31"/>
      <c r="S31"/>
      <c r="T31"/>
      <c r="U31"/>
      <c r="V31"/>
      <c r="W31"/>
      <c r="X31"/>
      <c r="Y31"/>
      <c r="Z31"/>
    </row>
    <row r="32" spans="8:26" ht="12.75" hidden="1" customHeight="1" x14ac:dyDescent="0.2">
      <c r="H32"/>
      <c r="I32"/>
      <c r="J32"/>
      <c r="K32"/>
      <c r="L32"/>
      <c r="M32"/>
      <c r="N32"/>
      <c r="O32"/>
      <c r="P32"/>
      <c r="Q32"/>
      <c r="R32"/>
      <c r="S32"/>
      <c r="T32"/>
      <c r="U32"/>
      <c r="V32"/>
      <c r="W32"/>
      <c r="X32"/>
      <c r="Y32"/>
      <c r="Z32"/>
    </row>
    <row r="33" spans="8:26" ht="12.75" hidden="1" customHeight="1" x14ac:dyDescent="0.2">
      <c r="H33"/>
      <c r="I33"/>
      <c r="J33"/>
      <c r="K33"/>
      <c r="L33"/>
      <c r="M33"/>
      <c r="N33"/>
      <c r="O33"/>
      <c r="P33"/>
      <c r="Q33"/>
      <c r="R33"/>
      <c r="S33"/>
      <c r="T33"/>
      <c r="U33"/>
      <c r="V33"/>
      <c r="W33"/>
      <c r="X33"/>
      <c r="Y33"/>
      <c r="Z33"/>
    </row>
    <row r="34" spans="8:26" ht="12.75" hidden="1" customHeight="1" x14ac:dyDescent="0.2">
      <c r="H34"/>
      <c r="I34"/>
      <c r="J34"/>
      <c r="K34"/>
      <c r="L34"/>
      <c r="M34"/>
      <c r="N34"/>
      <c r="O34"/>
      <c r="P34"/>
      <c r="Q34"/>
      <c r="R34"/>
      <c r="S34"/>
      <c r="T34"/>
      <c r="U34"/>
      <c r="V34"/>
      <c r="W34"/>
      <c r="X34"/>
      <c r="Y34"/>
      <c r="Z34"/>
    </row>
    <row r="35" spans="8:26" ht="12.75" hidden="1" customHeight="1" x14ac:dyDescent="0.2">
      <c r="H35"/>
      <c r="I35"/>
      <c r="J35"/>
      <c r="K35"/>
      <c r="L35"/>
      <c r="M35"/>
      <c r="N35"/>
      <c r="O35"/>
      <c r="P35"/>
      <c r="Q35"/>
      <c r="R35"/>
      <c r="S35"/>
      <c r="T35"/>
      <c r="U35"/>
      <c r="V35"/>
      <c r="W35"/>
      <c r="X35"/>
      <c r="Y35"/>
      <c r="Z35"/>
    </row>
    <row r="36" spans="8:26" ht="12.75" hidden="1" customHeight="1" x14ac:dyDescent="0.2">
      <c r="H36"/>
      <c r="I36"/>
      <c r="J36"/>
      <c r="K36"/>
      <c r="L36"/>
      <c r="M36"/>
      <c r="N36"/>
      <c r="O36"/>
      <c r="P36"/>
      <c r="Q36"/>
      <c r="R36"/>
      <c r="S36"/>
      <c r="T36"/>
      <c r="U36"/>
      <c r="V36"/>
      <c r="W36"/>
      <c r="X36"/>
      <c r="Y36"/>
      <c r="Z36"/>
    </row>
    <row r="37" spans="8:26" ht="12.75" customHeight="1" x14ac:dyDescent="0.2">
      <c r="H37"/>
      <c r="I37"/>
      <c r="J37"/>
      <c r="K37"/>
      <c r="L37"/>
      <c r="M37"/>
      <c r="N37"/>
      <c r="O37"/>
      <c r="P37"/>
      <c r="Q37"/>
      <c r="R37"/>
      <c r="S37"/>
      <c r="T37"/>
      <c r="U37"/>
      <c r="V37"/>
      <c r="W37"/>
      <c r="X37"/>
      <c r="Y37"/>
      <c r="Z37"/>
    </row>
    <row r="38" spans="8:26" ht="12.75" customHeight="1" x14ac:dyDescent="0.2">
      <c r="H38"/>
      <c r="I38"/>
      <c r="J38"/>
      <c r="K38"/>
      <c r="L38"/>
      <c r="M38"/>
      <c r="N38"/>
      <c r="O38"/>
      <c r="P38"/>
      <c r="Q38"/>
      <c r="R38"/>
      <c r="S38"/>
      <c r="T38"/>
      <c r="U38"/>
      <c r="V38"/>
      <c r="W38"/>
      <c r="X38"/>
      <c r="Y38"/>
      <c r="Z38"/>
    </row>
    <row r="39" spans="8:26" ht="12.75" customHeight="1" x14ac:dyDescent="0.2">
      <c r="H39"/>
      <c r="I39"/>
      <c r="J39"/>
      <c r="K39"/>
      <c r="L39"/>
      <c r="M39"/>
      <c r="N39"/>
      <c r="O39"/>
      <c r="P39"/>
      <c r="Q39"/>
      <c r="R39"/>
      <c r="S39"/>
      <c r="T39"/>
      <c r="U39"/>
      <c r="V39"/>
      <c r="W39"/>
      <c r="X39"/>
      <c r="Y39"/>
      <c r="Z39"/>
    </row>
    <row r="40" spans="8:26" ht="12.75" customHeight="1" x14ac:dyDescent="0.2">
      <c r="H40"/>
      <c r="I40"/>
      <c r="J40"/>
      <c r="K40"/>
      <c r="L40"/>
      <c r="M40"/>
      <c r="N40"/>
      <c r="O40"/>
      <c r="P40"/>
      <c r="Q40"/>
      <c r="R40"/>
      <c r="S40"/>
      <c r="T40"/>
      <c r="U40"/>
      <c r="V40"/>
      <c r="W40"/>
      <c r="X40"/>
      <c r="Y40"/>
      <c r="Z40"/>
    </row>
    <row r="41" spans="8:26" ht="12.75" customHeight="1" x14ac:dyDescent="0.2">
      <c r="H41"/>
      <c r="I41"/>
      <c r="J41"/>
      <c r="K41"/>
      <c r="L41"/>
      <c r="M41"/>
      <c r="N41"/>
      <c r="O41"/>
      <c r="P41"/>
      <c r="Q41"/>
      <c r="R41"/>
      <c r="S41"/>
      <c r="T41"/>
      <c r="U41"/>
      <c r="V41"/>
      <c r="W41"/>
      <c r="X41"/>
      <c r="Y41"/>
      <c r="Z41"/>
    </row>
    <row r="42" spans="8:26" ht="12.75" customHeight="1" x14ac:dyDescent="0.2">
      <c r="H42"/>
      <c r="I42"/>
      <c r="J42"/>
      <c r="K42"/>
      <c r="L42"/>
      <c r="M42"/>
      <c r="N42"/>
      <c r="O42"/>
      <c r="P42"/>
      <c r="Q42"/>
      <c r="R42"/>
      <c r="S42"/>
      <c r="T42"/>
      <c r="U42"/>
      <c r="V42"/>
      <c r="W42"/>
      <c r="X42"/>
      <c r="Y42"/>
      <c r="Z42"/>
    </row>
    <row r="43" spans="8:26" ht="12.75" customHeight="1" x14ac:dyDescent="0.2">
      <c r="H43"/>
      <c r="I43"/>
      <c r="J43"/>
      <c r="K43"/>
      <c r="L43"/>
      <c r="M43"/>
      <c r="N43"/>
      <c r="O43"/>
      <c r="P43"/>
      <c r="Q43"/>
      <c r="R43"/>
      <c r="S43"/>
      <c r="T43"/>
      <c r="U43"/>
      <c r="V43"/>
      <c r="W43"/>
      <c r="X43"/>
      <c r="Y43"/>
      <c r="Z43"/>
    </row>
    <row r="44" spans="8:26" ht="12.75" customHeight="1" x14ac:dyDescent="0.2">
      <c r="H44"/>
      <c r="I44"/>
      <c r="J44"/>
      <c r="K44"/>
      <c r="L44"/>
      <c r="M44"/>
      <c r="N44"/>
      <c r="O44"/>
      <c r="P44"/>
      <c r="Q44"/>
      <c r="R44"/>
      <c r="S44"/>
      <c r="T44"/>
      <c r="U44"/>
      <c r="V44"/>
      <c r="W44"/>
      <c r="X44"/>
      <c r="Y44"/>
      <c r="Z44"/>
    </row>
    <row r="45" spans="8:26" ht="12.75" customHeight="1" x14ac:dyDescent="0.2">
      <c r="H45"/>
      <c r="I45"/>
      <c r="J45"/>
      <c r="K45"/>
      <c r="L45"/>
      <c r="M45"/>
      <c r="N45"/>
      <c r="O45"/>
      <c r="P45"/>
      <c r="Q45"/>
      <c r="R45"/>
      <c r="S45"/>
      <c r="T45"/>
      <c r="U45"/>
      <c r="V45"/>
      <c r="W45"/>
      <c r="X45"/>
      <c r="Y45"/>
      <c r="Z45"/>
    </row>
    <row r="46" spans="8:26" ht="12.75" customHeight="1" x14ac:dyDescent="0.2">
      <c r="H46"/>
      <c r="I46"/>
      <c r="J46"/>
      <c r="K46"/>
      <c r="L46"/>
      <c r="M46"/>
      <c r="N46"/>
      <c r="O46"/>
      <c r="P46"/>
      <c r="Q46"/>
      <c r="R46"/>
      <c r="S46"/>
      <c r="T46"/>
      <c r="U46"/>
      <c r="V46"/>
      <c r="W46"/>
      <c r="X46"/>
      <c r="Y46"/>
      <c r="Z46"/>
    </row>
    <row r="47" spans="8:26" ht="12.75" customHeight="1" x14ac:dyDescent="0.2">
      <c r="H47"/>
      <c r="I47"/>
      <c r="J47"/>
      <c r="K47"/>
      <c r="L47"/>
      <c r="M47"/>
      <c r="N47"/>
      <c r="O47"/>
      <c r="P47"/>
      <c r="Q47"/>
      <c r="R47"/>
      <c r="S47"/>
      <c r="T47"/>
      <c r="U47"/>
      <c r="V47"/>
      <c r="W47"/>
      <c r="X47"/>
      <c r="Y47"/>
      <c r="Z47"/>
    </row>
    <row r="48" spans="8:26" ht="12.75" customHeight="1" x14ac:dyDescent="0.2">
      <c r="H48"/>
      <c r="I48"/>
      <c r="J48"/>
      <c r="K48"/>
      <c r="L48"/>
      <c r="M48"/>
      <c r="N48"/>
      <c r="O48"/>
      <c r="P48"/>
      <c r="Q48"/>
      <c r="R48"/>
      <c r="S48"/>
      <c r="T48"/>
      <c r="U48"/>
      <c r="V48"/>
      <c r="W48"/>
      <c r="X48"/>
      <c r="Y48"/>
      <c r="Z48"/>
    </row>
    <row r="49" spans="8:26" ht="12.75" customHeight="1" x14ac:dyDescent="0.2">
      <c r="H49"/>
      <c r="I49"/>
      <c r="J49"/>
      <c r="K49"/>
      <c r="L49"/>
      <c r="M49"/>
      <c r="N49"/>
      <c r="O49"/>
      <c r="P49"/>
      <c r="Q49"/>
      <c r="R49"/>
      <c r="S49"/>
      <c r="T49"/>
      <c r="U49"/>
      <c r="V49"/>
      <c r="W49"/>
      <c r="X49"/>
      <c r="Y49"/>
      <c r="Z49"/>
    </row>
    <row r="50" spans="8:26" ht="12.75" customHeight="1" x14ac:dyDescent="0.2">
      <c r="H50"/>
      <c r="I50"/>
      <c r="J50"/>
      <c r="K50"/>
      <c r="L50"/>
      <c r="M50"/>
      <c r="N50"/>
      <c r="O50"/>
      <c r="P50"/>
      <c r="Q50"/>
      <c r="R50"/>
      <c r="S50"/>
      <c r="T50"/>
      <c r="U50"/>
      <c r="V50"/>
      <c r="W50"/>
      <c r="X50"/>
      <c r="Y50"/>
      <c r="Z50"/>
    </row>
    <row r="51" spans="8:26" ht="12.75" customHeight="1" x14ac:dyDescent="0.2">
      <c r="H51"/>
      <c r="I51"/>
      <c r="J51"/>
      <c r="K51"/>
      <c r="L51"/>
      <c r="M51"/>
      <c r="N51"/>
      <c r="O51"/>
      <c r="P51"/>
      <c r="Q51"/>
      <c r="R51"/>
      <c r="S51"/>
      <c r="T51"/>
      <c r="U51"/>
      <c r="V51"/>
      <c r="W51"/>
      <c r="X51"/>
      <c r="Y51"/>
      <c r="Z51"/>
    </row>
    <row r="52" spans="8:26" ht="12.75" customHeight="1" x14ac:dyDescent="0.2">
      <c r="H52"/>
      <c r="I52"/>
      <c r="J52"/>
      <c r="K52"/>
      <c r="L52"/>
      <c r="M52"/>
      <c r="N52"/>
      <c r="O52"/>
      <c r="P52"/>
      <c r="Q52"/>
      <c r="R52"/>
      <c r="S52"/>
      <c r="T52"/>
      <c r="U52"/>
      <c r="V52"/>
      <c r="W52"/>
      <c r="X52"/>
      <c r="Y52"/>
      <c r="Z52"/>
    </row>
    <row r="53" spans="8:26" ht="12.75" customHeight="1" x14ac:dyDescent="0.2">
      <c r="H53"/>
      <c r="I53"/>
      <c r="J53"/>
      <c r="K53"/>
      <c r="L53"/>
      <c r="M53"/>
      <c r="N53"/>
      <c r="O53"/>
      <c r="P53"/>
      <c r="Q53"/>
      <c r="R53"/>
      <c r="S53"/>
      <c r="T53"/>
      <c r="U53"/>
      <c r="V53"/>
      <c r="W53"/>
      <c r="X53"/>
      <c r="Y53"/>
      <c r="Z53"/>
    </row>
    <row r="54" spans="8:26" ht="12.75" customHeight="1" x14ac:dyDescent="0.2">
      <c r="H54"/>
      <c r="I54"/>
      <c r="J54"/>
      <c r="K54"/>
      <c r="L54"/>
      <c r="M54"/>
      <c r="N54"/>
      <c r="O54"/>
      <c r="P54"/>
      <c r="Q54"/>
      <c r="R54"/>
      <c r="S54"/>
      <c r="T54"/>
      <c r="U54"/>
      <c r="V54"/>
      <c r="W54"/>
      <c r="X54"/>
      <c r="Y54"/>
      <c r="Z54"/>
    </row>
    <row r="55" spans="8:26" ht="12.75" customHeight="1" x14ac:dyDescent="0.2">
      <c r="H55"/>
      <c r="I55"/>
      <c r="J55"/>
      <c r="K55"/>
      <c r="L55"/>
      <c r="M55"/>
      <c r="N55"/>
      <c r="O55"/>
      <c r="P55"/>
      <c r="Q55"/>
      <c r="R55"/>
      <c r="S55"/>
      <c r="T55"/>
      <c r="U55"/>
      <c r="V55"/>
      <c r="W55"/>
      <c r="X55"/>
      <c r="Y55"/>
      <c r="Z55"/>
    </row>
    <row r="56" spans="8:26" ht="12.75" customHeight="1" x14ac:dyDescent="0.2">
      <c r="H56"/>
      <c r="I56"/>
      <c r="J56"/>
      <c r="K56"/>
      <c r="L56"/>
      <c r="M56"/>
      <c r="N56"/>
      <c r="O56"/>
      <c r="P56"/>
      <c r="Q56"/>
      <c r="R56"/>
      <c r="S56"/>
      <c r="T56"/>
      <c r="U56"/>
      <c r="V56"/>
      <c r="W56"/>
      <c r="X56"/>
      <c r="Y56"/>
      <c r="Z56"/>
    </row>
    <row r="57" spans="8:26" ht="12.75" customHeight="1" x14ac:dyDescent="0.2">
      <c r="H57"/>
      <c r="I57"/>
      <c r="J57"/>
      <c r="K57"/>
      <c r="L57"/>
      <c r="M57"/>
      <c r="N57"/>
      <c r="O57"/>
      <c r="P57"/>
      <c r="Q57"/>
      <c r="R57"/>
      <c r="S57"/>
      <c r="T57"/>
      <c r="U57"/>
      <c r="V57"/>
      <c r="W57"/>
      <c r="X57"/>
      <c r="Y57"/>
      <c r="Z57"/>
    </row>
    <row r="58" spans="8:26" ht="12.75" customHeight="1" x14ac:dyDescent="0.2">
      <c r="H58"/>
      <c r="I58"/>
      <c r="J58"/>
      <c r="K58"/>
      <c r="L58"/>
      <c r="M58"/>
      <c r="N58"/>
      <c r="O58"/>
      <c r="P58"/>
      <c r="Q58"/>
      <c r="R58"/>
      <c r="S58"/>
      <c r="T58"/>
      <c r="U58"/>
      <c r="V58"/>
      <c r="W58"/>
      <c r="X58"/>
      <c r="Y58"/>
      <c r="Z58"/>
    </row>
    <row r="59" spans="8:26" ht="12.75" customHeight="1" x14ac:dyDescent="0.2">
      <c r="H59"/>
      <c r="I59"/>
      <c r="J59"/>
      <c r="K59"/>
      <c r="L59"/>
      <c r="M59"/>
      <c r="N59"/>
      <c r="O59"/>
      <c r="P59"/>
      <c r="Q59"/>
      <c r="R59"/>
      <c r="S59"/>
      <c r="T59"/>
      <c r="U59"/>
      <c r="V59"/>
      <c r="W59"/>
      <c r="X59"/>
      <c r="Y59"/>
      <c r="Z59"/>
    </row>
    <row r="60" spans="8:26" ht="12.75" customHeight="1" x14ac:dyDescent="0.2">
      <c r="H60"/>
      <c r="I60"/>
      <c r="J60"/>
      <c r="K60"/>
      <c r="L60"/>
      <c r="M60"/>
      <c r="N60"/>
      <c r="O60"/>
      <c r="P60"/>
      <c r="Q60"/>
      <c r="R60"/>
      <c r="S60"/>
      <c r="T60"/>
      <c r="U60"/>
      <c r="V60"/>
      <c r="W60"/>
      <c r="X60"/>
      <c r="Y60"/>
      <c r="Z60"/>
    </row>
    <row r="61" spans="8:26" ht="12.75" customHeight="1" x14ac:dyDescent="0.2">
      <c r="H61"/>
      <c r="I61"/>
      <c r="J61"/>
      <c r="K61"/>
      <c r="L61"/>
      <c r="M61"/>
      <c r="N61"/>
      <c r="O61"/>
      <c r="P61"/>
      <c r="Q61"/>
      <c r="R61"/>
      <c r="S61"/>
      <c r="T61"/>
      <c r="U61"/>
      <c r="V61"/>
      <c r="W61"/>
      <c r="X61"/>
      <c r="Y61"/>
      <c r="Z61"/>
    </row>
    <row r="62" spans="8:26" ht="12.75" customHeight="1" x14ac:dyDescent="0.2">
      <c r="H62"/>
      <c r="I62"/>
      <c r="J62"/>
      <c r="K62"/>
      <c r="L62"/>
      <c r="M62"/>
      <c r="N62"/>
      <c r="O62"/>
      <c r="P62"/>
      <c r="Q62"/>
      <c r="R62"/>
      <c r="S62"/>
      <c r="T62"/>
      <c r="U62"/>
      <c r="V62"/>
      <c r="W62"/>
      <c r="X62"/>
      <c r="Y62"/>
      <c r="Z62"/>
    </row>
    <row r="63" spans="8:26" ht="12.75" customHeight="1" x14ac:dyDescent="0.2">
      <c r="H63"/>
      <c r="I63"/>
      <c r="J63"/>
      <c r="K63"/>
      <c r="L63"/>
      <c r="M63"/>
      <c r="N63"/>
      <c r="O63"/>
      <c r="P63"/>
      <c r="Q63"/>
      <c r="R63"/>
      <c r="S63"/>
      <c r="T63"/>
      <c r="U63"/>
      <c r="V63"/>
      <c r="W63"/>
      <c r="X63"/>
      <c r="Y63"/>
      <c r="Z63"/>
    </row>
    <row r="64" spans="8:26" ht="12.75" customHeight="1" x14ac:dyDescent="0.2">
      <c r="H64"/>
      <c r="I64"/>
      <c r="J64"/>
      <c r="K64"/>
      <c r="L64"/>
      <c r="M64"/>
      <c r="N64"/>
      <c r="O64"/>
      <c r="P64"/>
      <c r="Q64"/>
      <c r="R64"/>
      <c r="S64"/>
      <c r="T64"/>
      <c r="U64"/>
      <c r="V64"/>
      <c r="W64"/>
      <c r="X64"/>
      <c r="Y64"/>
      <c r="Z64"/>
    </row>
    <row r="65" spans="8:26" ht="12.75" customHeight="1" x14ac:dyDescent="0.2">
      <c r="H65"/>
      <c r="I65"/>
      <c r="J65"/>
      <c r="K65"/>
      <c r="L65"/>
      <c r="M65"/>
      <c r="N65"/>
      <c r="O65"/>
      <c r="P65"/>
      <c r="Q65"/>
      <c r="R65"/>
      <c r="S65"/>
      <c r="T65"/>
      <c r="U65"/>
      <c r="V65"/>
      <c r="W65"/>
      <c r="X65"/>
      <c r="Y65"/>
      <c r="Z65"/>
    </row>
    <row r="66" spans="8:26" ht="12.75" customHeight="1" x14ac:dyDescent="0.2">
      <c r="H66"/>
      <c r="I66"/>
      <c r="J66"/>
      <c r="K66"/>
      <c r="L66"/>
      <c r="M66"/>
      <c r="N66"/>
      <c r="O66"/>
      <c r="P66"/>
      <c r="Q66"/>
      <c r="R66"/>
      <c r="S66"/>
      <c r="T66"/>
      <c r="U66"/>
      <c r="V66"/>
      <c r="W66"/>
      <c r="X66"/>
      <c r="Y66"/>
      <c r="Z66"/>
    </row>
    <row r="67" spans="8:26" ht="12.75" customHeight="1" x14ac:dyDescent="0.2">
      <c r="H67"/>
      <c r="I67"/>
      <c r="J67"/>
      <c r="K67"/>
      <c r="L67"/>
      <c r="M67"/>
      <c r="N67"/>
      <c r="O67"/>
      <c r="P67"/>
      <c r="Q67"/>
      <c r="R67"/>
      <c r="S67"/>
      <c r="T67"/>
      <c r="U67"/>
      <c r="V67"/>
      <c r="W67"/>
      <c r="X67"/>
      <c r="Y67"/>
      <c r="Z67"/>
    </row>
    <row r="68" spans="8:26" ht="12.75" customHeight="1" x14ac:dyDescent="0.2">
      <c r="H68"/>
      <c r="I68"/>
      <c r="J68"/>
      <c r="K68"/>
      <c r="L68"/>
      <c r="M68"/>
      <c r="N68"/>
      <c r="O68"/>
      <c r="P68"/>
      <c r="Q68"/>
      <c r="R68"/>
      <c r="S68"/>
      <c r="T68"/>
      <c r="U68"/>
      <c r="V68"/>
      <c r="W68"/>
      <c r="X68"/>
      <c r="Y68"/>
      <c r="Z68"/>
    </row>
    <row r="69" spans="8:26" ht="12.75" customHeight="1" x14ac:dyDescent="0.2">
      <c r="H69"/>
      <c r="I69"/>
      <c r="J69"/>
      <c r="K69"/>
      <c r="L69"/>
      <c r="M69"/>
      <c r="N69"/>
      <c r="O69"/>
      <c r="P69"/>
      <c r="Q69"/>
      <c r="R69"/>
      <c r="S69"/>
      <c r="T69"/>
      <c r="U69"/>
      <c r="V69"/>
      <c r="W69"/>
      <c r="X69"/>
      <c r="Y69"/>
      <c r="Z69"/>
    </row>
    <row r="70" spans="8:26" ht="12.75" customHeight="1" x14ac:dyDescent="0.2">
      <c r="H70"/>
      <c r="I70"/>
      <c r="J70"/>
      <c r="K70"/>
      <c r="L70"/>
      <c r="M70"/>
      <c r="N70"/>
      <c r="O70"/>
      <c r="P70"/>
      <c r="Q70"/>
      <c r="R70"/>
      <c r="S70"/>
      <c r="T70"/>
      <c r="U70"/>
      <c r="V70"/>
      <c r="W70"/>
      <c r="X70"/>
      <c r="Y70"/>
      <c r="Z70"/>
    </row>
    <row r="71" spans="8:26" ht="12.75" customHeight="1" x14ac:dyDescent="0.2">
      <c r="H71"/>
      <c r="I71"/>
      <c r="J71"/>
      <c r="K71"/>
      <c r="L71"/>
      <c r="M71"/>
      <c r="N71"/>
      <c r="O71"/>
      <c r="P71"/>
      <c r="Q71"/>
      <c r="R71"/>
      <c r="S71"/>
      <c r="T71"/>
      <c r="U71"/>
      <c r="V71"/>
      <c r="W71"/>
      <c r="X71"/>
      <c r="Y71"/>
      <c r="Z71"/>
    </row>
    <row r="72" spans="8:26" ht="12.75" customHeight="1" x14ac:dyDescent="0.2">
      <c r="H72"/>
      <c r="I72"/>
      <c r="J72"/>
      <c r="K72"/>
      <c r="L72"/>
      <c r="M72"/>
      <c r="N72"/>
      <c r="O72"/>
      <c r="P72"/>
      <c r="Q72"/>
      <c r="R72"/>
      <c r="S72"/>
      <c r="T72"/>
      <c r="U72"/>
      <c r="V72"/>
      <c r="W72"/>
      <c r="X72"/>
      <c r="Y72"/>
      <c r="Z72"/>
    </row>
    <row r="73" spans="8:26" ht="12.75" customHeight="1" x14ac:dyDescent="0.2">
      <c r="H73"/>
      <c r="I73"/>
      <c r="J73"/>
      <c r="K73"/>
      <c r="L73"/>
      <c r="M73"/>
      <c r="N73"/>
      <c r="O73"/>
      <c r="P73"/>
      <c r="Q73"/>
      <c r="R73"/>
      <c r="S73"/>
      <c r="T73"/>
      <c r="U73"/>
      <c r="V73"/>
      <c r="W73"/>
      <c r="X73"/>
      <c r="Y73"/>
      <c r="Z73"/>
    </row>
    <row r="74" spans="8:26" ht="12.75" customHeight="1" x14ac:dyDescent="0.2">
      <c r="H74"/>
      <c r="I74"/>
      <c r="J74"/>
      <c r="K74"/>
      <c r="L74"/>
      <c r="M74"/>
      <c r="N74"/>
      <c r="O74"/>
      <c r="P74"/>
      <c r="Q74"/>
      <c r="R74"/>
      <c r="S74"/>
      <c r="T74"/>
      <c r="U74"/>
      <c r="V74"/>
      <c r="W74"/>
      <c r="X74"/>
      <c r="Y74"/>
      <c r="Z74"/>
    </row>
    <row r="75" spans="8:26" ht="12.75" customHeight="1" x14ac:dyDescent="0.2">
      <c r="H75"/>
      <c r="I75"/>
      <c r="J75"/>
      <c r="K75"/>
      <c r="L75"/>
      <c r="M75"/>
      <c r="N75"/>
      <c r="O75"/>
      <c r="P75"/>
      <c r="Q75"/>
      <c r="R75"/>
      <c r="S75"/>
      <c r="T75"/>
      <c r="U75"/>
      <c r="V75"/>
      <c r="W75"/>
      <c r="X75"/>
      <c r="Y75"/>
      <c r="Z75"/>
    </row>
    <row r="76" spans="8:26" ht="12.75" customHeight="1" x14ac:dyDescent="0.2">
      <c r="H76"/>
      <c r="I76"/>
      <c r="J76"/>
      <c r="K76"/>
      <c r="L76"/>
      <c r="M76"/>
      <c r="N76"/>
      <c r="O76"/>
      <c r="P76"/>
      <c r="Q76"/>
      <c r="R76"/>
      <c r="S76"/>
      <c r="T76"/>
      <c r="U76"/>
      <c r="V76"/>
      <c r="W76"/>
      <c r="X76"/>
      <c r="Y76"/>
      <c r="Z76"/>
    </row>
    <row r="77" spans="8:26" ht="12.75" customHeight="1" x14ac:dyDescent="0.2">
      <c r="H77"/>
      <c r="I77"/>
      <c r="J77"/>
      <c r="K77"/>
      <c r="L77"/>
      <c r="M77"/>
      <c r="N77"/>
      <c r="O77"/>
      <c r="P77"/>
      <c r="Q77"/>
      <c r="R77"/>
      <c r="S77"/>
      <c r="T77"/>
      <c r="U77"/>
      <c r="V77"/>
      <c r="W77"/>
      <c r="X77"/>
      <c r="Y77"/>
      <c r="Z77"/>
    </row>
    <row r="78" spans="8:26" ht="12.75" customHeight="1" x14ac:dyDescent="0.2">
      <c r="H78"/>
      <c r="I78"/>
      <c r="J78"/>
      <c r="K78"/>
      <c r="L78"/>
      <c r="M78"/>
      <c r="N78"/>
      <c r="O78"/>
      <c r="P78"/>
      <c r="Q78"/>
      <c r="R78"/>
      <c r="S78"/>
      <c r="T78"/>
      <c r="U78"/>
      <c r="V78"/>
      <c r="W78"/>
      <c r="X78"/>
      <c r="Y78"/>
      <c r="Z78"/>
    </row>
    <row r="79" spans="8:26" ht="12.75" customHeight="1" x14ac:dyDescent="0.2">
      <c r="H79"/>
      <c r="I79"/>
      <c r="J79"/>
      <c r="K79"/>
      <c r="L79"/>
      <c r="M79"/>
      <c r="N79"/>
      <c r="O79"/>
      <c r="P79"/>
      <c r="Q79"/>
      <c r="R79"/>
      <c r="S79"/>
      <c r="T79"/>
      <c r="U79"/>
      <c r="V79"/>
      <c r="W79"/>
      <c r="X79"/>
      <c r="Y79"/>
      <c r="Z79"/>
    </row>
    <row r="80" spans="8:26" ht="12.75" customHeight="1" x14ac:dyDescent="0.2">
      <c r="H80"/>
      <c r="I80"/>
      <c r="J80"/>
      <c r="K80"/>
      <c r="L80"/>
      <c r="M80"/>
      <c r="N80"/>
      <c r="O80"/>
      <c r="P80"/>
      <c r="Q80"/>
      <c r="R80"/>
      <c r="S80"/>
      <c r="T80"/>
      <c r="U80"/>
      <c r="V80"/>
      <c r="W80"/>
      <c r="X80"/>
      <c r="Y80"/>
      <c r="Z80"/>
    </row>
    <row r="81" spans="8:26" ht="12.75" customHeight="1" x14ac:dyDescent="0.2">
      <c r="H81"/>
      <c r="I81"/>
      <c r="J81"/>
      <c r="K81"/>
      <c r="L81"/>
      <c r="M81"/>
      <c r="N81"/>
      <c r="O81"/>
      <c r="P81"/>
      <c r="Q81"/>
      <c r="R81"/>
      <c r="S81"/>
      <c r="T81"/>
      <c r="U81"/>
      <c r="V81"/>
      <c r="W81"/>
      <c r="X81"/>
      <c r="Y81"/>
      <c r="Z81"/>
    </row>
    <row r="82" spans="8:26" ht="12.75" customHeight="1" x14ac:dyDescent="0.2">
      <c r="H82"/>
      <c r="I82"/>
      <c r="J82"/>
      <c r="K82"/>
      <c r="L82"/>
      <c r="M82"/>
      <c r="N82"/>
      <c r="O82"/>
      <c r="P82"/>
      <c r="Q82"/>
      <c r="R82"/>
      <c r="S82"/>
      <c r="T82"/>
      <c r="U82"/>
      <c r="V82"/>
      <c r="W82"/>
      <c r="X82"/>
      <c r="Y82"/>
      <c r="Z82"/>
    </row>
    <row r="83" spans="8:26" ht="12.75" customHeight="1" x14ac:dyDescent="0.2">
      <c r="H83"/>
      <c r="I83"/>
      <c r="J83"/>
      <c r="K83"/>
      <c r="L83"/>
      <c r="M83"/>
      <c r="N83"/>
      <c r="O83"/>
      <c r="P83"/>
      <c r="Q83"/>
      <c r="R83"/>
      <c r="S83"/>
      <c r="T83"/>
      <c r="U83"/>
      <c r="V83"/>
      <c r="W83"/>
      <c r="X83"/>
      <c r="Y83"/>
      <c r="Z83"/>
    </row>
    <row r="84" spans="8:26" ht="12.75" customHeight="1" x14ac:dyDescent="0.2">
      <c r="H84"/>
      <c r="I84"/>
      <c r="J84"/>
      <c r="K84"/>
      <c r="L84"/>
      <c r="M84"/>
      <c r="N84"/>
      <c r="O84"/>
      <c r="P84"/>
      <c r="Q84"/>
      <c r="R84"/>
      <c r="S84"/>
      <c r="T84"/>
      <c r="U84"/>
      <c r="V84"/>
      <c r="W84"/>
      <c r="X84"/>
      <c r="Y84"/>
      <c r="Z84"/>
    </row>
    <row r="85" spans="8:26" ht="12.75" customHeight="1" x14ac:dyDescent="0.2">
      <c r="H85"/>
      <c r="I85"/>
      <c r="J85"/>
      <c r="K85"/>
      <c r="L85"/>
      <c r="M85"/>
      <c r="N85"/>
      <c r="O85"/>
      <c r="P85"/>
      <c r="Q85"/>
      <c r="R85"/>
      <c r="S85"/>
      <c r="T85"/>
      <c r="U85"/>
      <c r="V85"/>
      <c r="W85"/>
      <c r="X85"/>
      <c r="Y85"/>
      <c r="Z85"/>
    </row>
    <row r="86" spans="8:26" ht="12.75" customHeight="1" x14ac:dyDescent="0.2">
      <c r="H86"/>
      <c r="I86"/>
      <c r="J86"/>
      <c r="K86"/>
      <c r="L86"/>
      <c r="M86"/>
      <c r="N86"/>
      <c r="O86"/>
      <c r="P86"/>
      <c r="Q86"/>
      <c r="R86"/>
      <c r="S86"/>
      <c r="T86"/>
      <c r="U86"/>
      <c r="V86"/>
      <c r="W86"/>
      <c r="X86"/>
      <c r="Y86"/>
      <c r="Z86"/>
    </row>
    <row r="87" spans="8:26" ht="12.75" customHeight="1" x14ac:dyDescent="0.2">
      <c r="H87"/>
      <c r="I87"/>
      <c r="J87"/>
      <c r="K87"/>
      <c r="L87"/>
      <c r="M87"/>
      <c r="N87"/>
      <c r="O87"/>
      <c r="P87"/>
      <c r="Q87"/>
      <c r="R87"/>
      <c r="S87"/>
      <c r="T87"/>
      <c r="U87"/>
      <c r="V87"/>
      <c r="W87"/>
      <c r="X87"/>
      <c r="Y87"/>
      <c r="Z87"/>
    </row>
    <row r="88" spans="8:26" ht="12.75" customHeight="1" x14ac:dyDescent="0.2">
      <c r="H88"/>
      <c r="I88"/>
      <c r="J88"/>
      <c r="K88"/>
      <c r="L88"/>
      <c r="M88"/>
      <c r="N88"/>
      <c r="O88"/>
      <c r="P88"/>
      <c r="Q88"/>
      <c r="R88"/>
      <c r="S88"/>
      <c r="T88"/>
      <c r="U88"/>
      <c r="V88"/>
      <c r="W88"/>
      <c r="X88"/>
      <c r="Y88"/>
      <c r="Z88"/>
    </row>
    <row r="89" spans="8:26" ht="12.75" customHeight="1" x14ac:dyDescent="0.2">
      <c r="H89"/>
      <c r="I89"/>
      <c r="J89"/>
      <c r="K89"/>
      <c r="L89"/>
      <c r="M89"/>
      <c r="N89"/>
      <c r="O89"/>
      <c r="P89"/>
      <c r="Q89"/>
      <c r="R89"/>
      <c r="S89"/>
      <c r="T89"/>
      <c r="U89"/>
      <c r="V89"/>
      <c r="W89"/>
      <c r="X89"/>
      <c r="Y89"/>
      <c r="Z89"/>
    </row>
    <row r="90" spans="8:26" ht="12.75" customHeight="1" x14ac:dyDescent="0.2">
      <c r="H90"/>
      <c r="I90"/>
      <c r="J90"/>
      <c r="K90"/>
      <c r="L90"/>
      <c r="M90"/>
      <c r="N90"/>
      <c r="O90"/>
      <c r="P90"/>
      <c r="Q90"/>
      <c r="R90"/>
      <c r="S90"/>
      <c r="T90"/>
      <c r="U90"/>
      <c r="V90"/>
      <c r="W90"/>
      <c r="X90"/>
      <c r="Y90"/>
      <c r="Z90"/>
    </row>
    <row r="91" spans="8:26" ht="12.75" customHeight="1" x14ac:dyDescent="0.2">
      <c r="H91"/>
      <c r="I91"/>
      <c r="J91"/>
      <c r="K91"/>
      <c r="L91"/>
      <c r="M91"/>
      <c r="N91"/>
      <c r="O91"/>
      <c r="P91"/>
      <c r="Q91"/>
      <c r="R91"/>
      <c r="S91"/>
      <c r="T91"/>
      <c r="U91"/>
      <c r="V91"/>
      <c r="W91"/>
      <c r="X91"/>
      <c r="Y91"/>
      <c r="Z91"/>
    </row>
    <row r="92" spans="8:26" ht="12.75" customHeight="1" x14ac:dyDescent="0.2">
      <c r="H92"/>
      <c r="I92"/>
      <c r="J92"/>
      <c r="K92"/>
      <c r="L92"/>
      <c r="M92"/>
      <c r="N92"/>
      <c r="O92"/>
      <c r="P92"/>
      <c r="Q92"/>
      <c r="R92"/>
      <c r="S92"/>
      <c r="T92"/>
      <c r="U92"/>
      <c r="V92"/>
      <c r="W92"/>
      <c r="X92"/>
      <c r="Y92"/>
      <c r="Z92"/>
    </row>
    <row r="93" spans="8:26" ht="12.75" customHeight="1" x14ac:dyDescent="0.2">
      <c r="H93"/>
      <c r="I93"/>
      <c r="J93"/>
      <c r="K93"/>
      <c r="L93"/>
      <c r="M93"/>
      <c r="N93"/>
      <c r="O93"/>
      <c r="P93"/>
      <c r="Q93"/>
      <c r="R93"/>
      <c r="S93"/>
      <c r="T93"/>
      <c r="U93"/>
      <c r="V93"/>
      <c r="W93"/>
      <c r="X93"/>
      <c r="Y93"/>
      <c r="Z93"/>
    </row>
    <row r="94" spans="8:26" ht="12.75" customHeight="1" x14ac:dyDescent="0.2">
      <c r="H94"/>
      <c r="I94"/>
      <c r="J94"/>
      <c r="K94"/>
      <c r="L94"/>
      <c r="M94"/>
      <c r="N94"/>
      <c r="O94"/>
      <c r="P94"/>
      <c r="Q94"/>
      <c r="R94"/>
      <c r="S94"/>
      <c r="T94"/>
      <c r="U94"/>
      <c r="V94"/>
      <c r="W94"/>
      <c r="X94"/>
      <c r="Y94"/>
      <c r="Z94"/>
    </row>
    <row r="95" spans="8:26" ht="12.75" customHeight="1" x14ac:dyDescent="0.2">
      <c r="H95"/>
      <c r="I95"/>
      <c r="J95"/>
      <c r="K95"/>
      <c r="L95"/>
      <c r="M95"/>
      <c r="N95"/>
      <c r="O95"/>
      <c r="P95"/>
      <c r="Q95"/>
      <c r="R95"/>
      <c r="S95"/>
      <c r="T95"/>
      <c r="U95"/>
      <c r="V95"/>
      <c r="W95"/>
      <c r="X95"/>
      <c r="Y95"/>
      <c r="Z95"/>
    </row>
    <row r="96" spans="8:26" ht="12.75" customHeight="1" x14ac:dyDescent="0.2">
      <c r="H96"/>
      <c r="I96"/>
      <c r="J96"/>
      <c r="K96"/>
      <c r="L96"/>
      <c r="M96"/>
      <c r="N96"/>
      <c r="O96"/>
      <c r="P96"/>
      <c r="Q96"/>
      <c r="R96"/>
      <c r="S96"/>
      <c r="T96"/>
      <c r="U96"/>
      <c r="V96"/>
      <c r="W96"/>
      <c r="X96"/>
      <c r="Y96"/>
      <c r="Z96"/>
    </row>
    <row r="97" spans="8:26" ht="12.75" customHeight="1" x14ac:dyDescent="0.2">
      <c r="H97"/>
      <c r="I97"/>
      <c r="J97"/>
      <c r="K97"/>
      <c r="L97"/>
      <c r="M97"/>
      <c r="N97"/>
      <c r="O97"/>
      <c r="P97"/>
      <c r="Q97"/>
      <c r="R97"/>
      <c r="S97"/>
      <c r="T97"/>
      <c r="U97"/>
      <c r="V97"/>
      <c r="W97"/>
      <c r="X97"/>
      <c r="Y97"/>
      <c r="Z97"/>
    </row>
    <row r="98" spans="8:26" ht="12.75" customHeight="1" x14ac:dyDescent="0.2">
      <c r="H98"/>
      <c r="I98"/>
      <c r="J98"/>
      <c r="K98"/>
      <c r="L98"/>
      <c r="M98"/>
      <c r="N98"/>
      <c r="O98"/>
      <c r="P98"/>
      <c r="Q98"/>
      <c r="R98"/>
      <c r="S98"/>
      <c r="T98"/>
      <c r="U98"/>
      <c r="V98"/>
      <c r="W98"/>
      <c r="X98"/>
      <c r="Y98"/>
      <c r="Z98"/>
    </row>
    <row r="99" spans="8:26" ht="12.75" customHeight="1" x14ac:dyDescent="0.2">
      <c r="H99"/>
      <c r="I99"/>
      <c r="J99"/>
      <c r="K99"/>
      <c r="L99"/>
      <c r="M99"/>
      <c r="N99"/>
      <c r="O99"/>
      <c r="P99"/>
      <c r="Q99"/>
      <c r="R99"/>
      <c r="S99"/>
      <c r="T99"/>
      <c r="U99"/>
      <c r="V99"/>
      <c r="W99"/>
      <c r="X99"/>
      <c r="Y99"/>
      <c r="Z99"/>
    </row>
    <row r="100" spans="8:26" ht="12.75" customHeight="1" x14ac:dyDescent="0.2">
      <c r="H100"/>
      <c r="I100"/>
      <c r="J100"/>
      <c r="K100"/>
      <c r="L100"/>
      <c r="M100"/>
      <c r="N100"/>
      <c r="O100"/>
      <c r="P100"/>
      <c r="Q100"/>
      <c r="R100"/>
      <c r="S100"/>
      <c r="T100"/>
      <c r="U100"/>
      <c r="V100"/>
      <c r="W100"/>
      <c r="X100"/>
      <c r="Y100"/>
      <c r="Z100"/>
    </row>
    <row r="101" spans="8:26" ht="12.75" customHeight="1" x14ac:dyDescent="0.2">
      <c r="H101"/>
      <c r="I101"/>
      <c r="J101"/>
      <c r="K101"/>
      <c r="L101"/>
      <c r="M101"/>
      <c r="N101"/>
      <c r="O101"/>
      <c r="P101"/>
      <c r="Q101"/>
      <c r="R101"/>
      <c r="S101"/>
      <c r="T101"/>
      <c r="U101"/>
      <c r="V101"/>
      <c r="W101"/>
      <c r="X101"/>
      <c r="Y101"/>
      <c r="Z101"/>
    </row>
    <row r="102" spans="8:26" ht="12.75" customHeight="1" x14ac:dyDescent="0.2">
      <c r="H102"/>
      <c r="I102"/>
      <c r="J102"/>
      <c r="K102"/>
      <c r="L102"/>
      <c r="M102"/>
      <c r="N102"/>
      <c r="O102"/>
      <c r="P102"/>
      <c r="Q102"/>
      <c r="R102"/>
      <c r="S102"/>
      <c r="T102"/>
      <c r="U102"/>
      <c r="V102"/>
      <c r="W102"/>
      <c r="X102"/>
      <c r="Y102"/>
      <c r="Z102"/>
    </row>
    <row r="103" spans="8:26" ht="12.75" customHeight="1" x14ac:dyDescent="0.2">
      <c r="H103"/>
      <c r="I103"/>
      <c r="J103"/>
      <c r="K103"/>
      <c r="L103"/>
      <c r="M103"/>
      <c r="N103"/>
      <c r="O103"/>
      <c r="P103"/>
      <c r="Q103"/>
      <c r="R103"/>
      <c r="S103"/>
      <c r="T103"/>
      <c r="U103"/>
      <c r="V103"/>
      <c r="W103"/>
      <c r="X103"/>
      <c r="Y103"/>
      <c r="Z103"/>
    </row>
    <row r="104" spans="8:26" ht="12.75" customHeight="1" x14ac:dyDescent="0.2">
      <c r="H104"/>
      <c r="I104"/>
      <c r="J104"/>
      <c r="K104"/>
      <c r="L104"/>
      <c r="M104"/>
      <c r="N104"/>
      <c r="O104"/>
      <c r="P104"/>
      <c r="Q104"/>
      <c r="R104"/>
      <c r="S104"/>
      <c r="T104"/>
      <c r="U104"/>
      <c r="V104"/>
      <c r="W104"/>
      <c r="X104"/>
      <c r="Y104"/>
      <c r="Z104"/>
    </row>
    <row r="105" spans="8:26" ht="12.75" customHeight="1" x14ac:dyDescent="0.2">
      <c r="H105"/>
      <c r="I105"/>
      <c r="J105"/>
      <c r="K105"/>
      <c r="L105"/>
      <c r="M105"/>
      <c r="N105"/>
      <c r="O105"/>
      <c r="P105"/>
      <c r="Q105"/>
      <c r="R105"/>
      <c r="S105"/>
      <c r="T105"/>
      <c r="U105"/>
      <c r="V105"/>
      <c r="W105"/>
      <c r="X105"/>
      <c r="Y105"/>
      <c r="Z105"/>
    </row>
    <row r="106" spans="8:26" ht="12.75" customHeight="1" x14ac:dyDescent="0.2">
      <c r="H106"/>
      <c r="I106"/>
      <c r="J106"/>
      <c r="K106"/>
      <c r="L106"/>
      <c r="M106"/>
      <c r="N106"/>
      <c r="O106"/>
      <c r="P106"/>
      <c r="Q106"/>
      <c r="R106"/>
      <c r="S106"/>
      <c r="T106"/>
      <c r="U106"/>
      <c r="V106"/>
      <c r="W106"/>
      <c r="X106"/>
      <c r="Y106"/>
      <c r="Z106"/>
    </row>
    <row r="107" spans="8:26" ht="12.75" customHeight="1" x14ac:dyDescent="0.2">
      <c r="H107"/>
      <c r="I107"/>
      <c r="J107"/>
      <c r="K107"/>
      <c r="L107"/>
      <c r="M107"/>
      <c r="N107"/>
      <c r="O107"/>
      <c r="P107"/>
      <c r="Q107"/>
      <c r="R107"/>
      <c r="S107"/>
      <c r="T107"/>
      <c r="U107"/>
      <c r="V107"/>
      <c r="W107"/>
      <c r="X107"/>
      <c r="Y107"/>
      <c r="Z107"/>
    </row>
    <row r="108" spans="8:26" ht="12.75" customHeight="1" x14ac:dyDescent="0.2">
      <c r="H108"/>
      <c r="I108"/>
      <c r="J108"/>
      <c r="K108"/>
      <c r="L108"/>
      <c r="M108"/>
      <c r="N108"/>
      <c r="O108"/>
      <c r="P108"/>
      <c r="Q108"/>
      <c r="R108"/>
      <c r="S108"/>
      <c r="T108"/>
      <c r="U108"/>
      <c r="V108"/>
      <c r="W108"/>
      <c r="X108"/>
      <c r="Y108"/>
      <c r="Z108"/>
    </row>
    <row r="109" spans="8:26" ht="12.75" customHeight="1" x14ac:dyDescent="0.2">
      <c r="H109"/>
      <c r="I109"/>
      <c r="J109"/>
      <c r="K109"/>
      <c r="L109"/>
      <c r="M109"/>
      <c r="N109"/>
      <c r="O109"/>
      <c r="P109"/>
      <c r="Q109"/>
      <c r="R109"/>
      <c r="S109"/>
      <c r="T109"/>
      <c r="U109"/>
      <c r="V109"/>
      <c r="W109"/>
      <c r="X109"/>
      <c r="Y109"/>
      <c r="Z109"/>
    </row>
    <row r="110" spans="8:26" ht="12.75" customHeight="1" x14ac:dyDescent="0.2">
      <c r="H110"/>
      <c r="I110"/>
      <c r="J110"/>
      <c r="K110"/>
      <c r="L110"/>
      <c r="M110"/>
      <c r="N110"/>
      <c r="O110"/>
      <c r="P110"/>
      <c r="Q110"/>
      <c r="R110"/>
      <c r="S110"/>
      <c r="T110"/>
      <c r="U110"/>
      <c r="V110"/>
      <c r="W110"/>
      <c r="X110"/>
      <c r="Y110"/>
      <c r="Z110"/>
    </row>
    <row r="111" spans="8:26" ht="12.75" customHeight="1" x14ac:dyDescent="0.2">
      <c r="H111"/>
      <c r="I111"/>
      <c r="J111"/>
      <c r="K111"/>
      <c r="L111"/>
      <c r="M111"/>
      <c r="N111"/>
      <c r="O111"/>
      <c r="P111"/>
      <c r="Q111"/>
      <c r="R111"/>
      <c r="S111"/>
      <c r="T111"/>
      <c r="U111"/>
      <c r="V111"/>
      <c r="W111"/>
      <c r="X111"/>
      <c r="Y111"/>
      <c r="Z111"/>
    </row>
    <row r="112" spans="8:26" ht="12.75" customHeight="1" x14ac:dyDescent="0.2">
      <c r="H112"/>
      <c r="I112"/>
      <c r="J112"/>
      <c r="K112"/>
      <c r="L112"/>
      <c r="M112"/>
      <c r="N112"/>
      <c r="O112"/>
      <c r="P112"/>
      <c r="Q112"/>
      <c r="R112"/>
      <c r="S112"/>
      <c r="T112"/>
      <c r="U112"/>
      <c r="V112"/>
      <c r="W112"/>
      <c r="X112"/>
      <c r="Y112"/>
      <c r="Z112"/>
    </row>
    <row r="113" spans="8:26" ht="12.75" customHeight="1" x14ac:dyDescent="0.2">
      <c r="H113"/>
      <c r="I113"/>
      <c r="J113"/>
      <c r="K113"/>
      <c r="L113"/>
      <c r="M113"/>
      <c r="N113"/>
      <c r="O113"/>
      <c r="P113"/>
      <c r="Q113"/>
      <c r="R113"/>
      <c r="S113"/>
      <c r="T113"/>
      <c r="U113"/>
      <c r="V113"/>
      <c r="W113"/>
      <c r="X113"/>
      <c r="Y113"/>
      <c r="Z113"/>
    </row>
    <row r="114" spans="8:26" ht="12.75" customHeight="1" x14ac:dyDescent="0.2">
      <c r="H114"/>
      <c r="I114"/>
      <c r="J114"/>
      <c r="K114"/>
      <c r="L114"/>
      <c r="M114"/>
      <c r="N114"/>
      <c r="O114"/>
      <c r="P114"/>
      <c r="Q114"/>
      <c r="R114"/>
      <c r="S114"/>
      <c r="T114"/>
      <c r="U114"/>
      <c r="V114"/>
      <c r="W114"/>
      <c r="X114"/>
      <c r="Y114"/>
      <c r="Z114"/>
    </row>
    <row r="115" spans="8:26" ht="12.75" customHeight="1" x14ac:dyDescent="0.2">
      <c r="H115"/>
      <c r="I115"/>
      <c r="J115"/>
      <c r="K115"/>
      <c r="L115"/>
      <c r="M115"/>
      <c r="N115"/>
      <c r="O115"/>
      <c r="P115"/>
      <c r="Q115"/>
      <c r="R115"/>
      <c r="S115"/>
      <c r="T115"/>
      <c r="U115"/>
      <c r="V115"/>
      <c r="W115"/>
      <c r="X115"/>
      <c r="Y115"/>
      <c r="Z115"/>
    </row>
    <row r="116" spans="8:26" ht="12.75" customHeight="1" x14ac:dyDescent="0.2">
      <c r="H116"/>
      <c r="I116"/>
      <c r="J116"/>
      <c r="K116"/>
      <c r="L116"/>
      <c r="M116"/>
      <c r="N116"/>
      <c r="O116"/>
      <c r="P116"/>
      <c r="Q116"/>
      <c r="R116"/>
      <c r="S116"/>
      <c r="T116"/>
      <c r="U116"/>
      <c r="V116"/>
      <c r="W116"/>
      <c r="X116"/>
      <c r="Y116"/>
      <c r="Z116"/>
    </row>
    <row r="117" spans="8:26" ht="12.75" customHeight="1" x14ac:dyDescent="0.2">
      <c r="H117"/>
      <c r="I117"/>
      <c r="J117"/>
      <c r="K117"/>
      <c r="L117"/>
      <c r="M117"/>
      <c r="N117"/>
      <c r="O117"/>
      <c r="P117"/>
      <c r="Q117"/>
      <c r="R117"/>
      <c r="S117"/>
      <c r="T117"/>
      <c r="U117"/>
      <c r="V117"/>
      <c r="W117"/>
      <c r="X117"/>
      <c r="Y117"/>
      <c r="Z117"/>
    </row>
    <row r="118" spans="8:26" ht="12.75" customHeight="1" x14ac:dyDescent="0.2">
      <c r="H118"/>
      <c r="I118"/>
      <c r="J118"/>
      <c r="K118"/>
      <c r="L118"/>
      <c r="M118"/>
      <c r="N118"/>
      <c r="O118"/>
      <c r="P118"/>
      <c r="Q118"/>
      <c r="R118"/>
      <c r="S118"/>
      <c r="T118"/>
      <c r="U118"/>
      <c r="V118"/>
      <c r="W118"/>
      <c r="X118"/>
      <c r="Y118"/>
      <c r="Z118"/>
    </row>
    <row r="119" spans="8:26" ht="12.75" customHeight="1" x14ac:dyDescent="0.2">
      <c r="H119"/>
      <c r="I119"/>
      <c r="J119"/>
      <c r="K119"/>
      <c r="L119"/>
      <c r="M119"/>
      <c r="N119"/>
      <c r="O119"/>
      <c r="P119"/>
      <c r="Q119"/>
      <c r="R119"/>
      <c r="S119"/>
      <c r="T119"/>
      <c r="U119"/>
      <c r="V119"/>
      <c r="W119"/>
      <c r="X119"/>
      <c r="Y119"/>
      <c r="Z119"/>
    </row>
    <row r="120" spans="8:26" ht="12.75" customHeight="1" x14ac:dyDescent="0.2">
      <c r="H120"/>
      <c r="I120"/>
      <c r="J120"/>
      <c r="K120"/>
      <c r="L120"/>
      <c r="M120"/>
      <c r="N120"/>
      <c r="O120"/>
      <c r="P120"/>
      <c r="Q120"/>
      <c r="R120"/>
      <c r="S120"/>
      <c r="T120"/>
      <c r="U120"/>
      <c r="V120"/>
      <c r="W120"/>
      <c r="X120"/>
      <c r="Y120"/>
      <c r="Z120"/>
    </row>
    <row r="121" spans="8:26" ht="12.75" customHeight="1" x14ac:dyDescent="0.2">
      <c r="H121"/>
      <c r="I121"/>
      <c r="J121"/>
      <c r="K121"/>
      <c r="L121"/>
      <c r="M121"/>
      <c r="N121"/>
      <c r="O121"/>
      <c r="P121"/>
      <c r="Q121"/>
      <c r="R121"/>
      <c r="S121"/>
      <c r="T121"/>
      <c r="U121"/>
      <c r="V121"/>
      <c r="W121"/>
      <c r="X121"/>
      <c r="Y121"/>
      <c r="Z121"/>
    </row>
    <row r="122" spans="8:26" ht="12.75" customHeight="1" x14ac:dyDescent="0.2">
      <c r="H122"/>
      <c r="I122"/>
      <c r="J122"/>
      <c r="K122"/>
      <c r="L122"/>
      <c r="M122"/>
      <c r="N122"/>
      <c r="O122"/>
      <c r="P122"/>
      <c r="Q122"/>
      <c r="R122"/>
      <c r="S122"/>
      <c r="T122"/>
      <c r="U122"/>
      <c r="V122"/>
      <c r="W122"/>
      <c r="X122"/>
      <c r="Y122"/>
      <c r="Z122"/>
    </row>
    <row r="123" spans="8:26" ht="12.75" customHeight="1" x14ac:dyDescent="0.2">
      <c r="H123"/>
      <c r="I123"/>
      <c r="J123"/>
      <c r="K123"/>
      <c r="L123"/>
      <c r="M123"/>
      <c r="N123"/>
      <c r="O123"/>
      <c r="P123"/>
      <c r="Q123"/>
      <c r="R123"/>
      <c r="S123"/>
      <c r="T123"/>
      <c r="U123"/>
      <c r="V123"/>
      <c r="W123"/>
      <c r="X123"/>
      <c r="Y123"/>
      <c r="Z123"/>
    </row>
    <row r="124" spans="8:26" ht="12.75" customHeight="1" x14ac:dyDescent="0.2">
      <c r="H124"/>
      <c r="I124"/>
      <c r="J124"/>
      <c r="K124"/>
      <c r="L124"/>
      <c r="M124"/>
      <c r="N124"/>
      <c r="O124"/>
      <c r="P124"/>
      <c r="Q124"/>
      <c r="R124"/>
      <c r="S124"/>
      <c r="T124"/>
      <c r="U124"/>
      <c r="V124"/>
      <c r="W124"/>
      <c r="X124"/>
      <c r="Y124"/>
      <c r="Z124"/>
    </row>
    <row r="125" spans="8:26" ht="12.75" customHeight="1" x14ac:dyDescent="0.2">
      <c r="H125"/>
      <c r="I125"/>
      <c r="J125"/>
      <c r="K125"/>
      <c r="L125"/>
      <c r="M125"/>
      <c r="N125"/>
      <c r="O125"/>
      <c r="P125"/>
      <c r="Q125"/>
      <c r="R125"/>
      <c r="S125"/>
      <c r="T125"/>
      <c r="U125"/>
      <c r="V125"/>
      <c r="W125"/>
      <c r="X125"/>
      <c r="Y125"/>
      <c r="Z125"/>
    </row>
    <row r="126" spans="8:26" ht="12.75" customHeight="1" x14ac:dyDescent="0.2">
      <c r="H126"/>
      <c r="I126"/>
      <c r="J126"/>
      <c r="K126"/>
      <c r="L126"/>
      <c r="M126"/>
      <c r="N126"/>
      <c r="O126"/>
      <c r="P126"/>
      <c r="Q126"/>
      <c r="R126"/>
      <c r="S126"/>
      <c r="T126"/>
      <c r="U126"/>
      <c r="V126"/>
      <c r="W126"/>
      <c r="X126"/>
      <c r="Y126"/>
      <c r="Z126"/>
    </row>
    <row r="127" spans="8:26" ht="12.75" customHeight="1" x14ac:dyDescent="0.2">
      <c r="H127"/>
      <c r="I127"/>
      <c r="J127"/>
      <c r="K127"/>
      <c r="L127"/>
      <c r="M127"/>
      <c r="N127"/>
      <c r="O127"/>
      <c r="P127"/>
      <c r="Q127"/>
      <c r="R127"/>
      <c r="S127"/>
      <c r="T127"/>
      <c r="U127"/>
      <c r="V127"/>
      <c r="W127"/>
      <c r="X127"/>
      <c r="Y127"/>
      <c r="Z127"/>
    </row>
    <row r="128" spans="8:26" ht="12.75" customHeight="1" x14ac:dyDescent="0.2">
      <c r="H128"/>
      <c r="I128"/>
      <c r="J128"/>
      <c r="K128"/>
      <c r="L128"/>
      <c r="M128"/>
      <c r="N128"/>
      <c r="O128"/>
      <c r="P128"/>
      <c r="Q128"/>
      <c r="R128"/>
      <c r="S128"/>
      <c r="T128"/>
      <c r="U128"/>
      <c r="V128"/>
      <c r="W128"/>
      <c r="X128"/>
      <c r="Y128"/>
      <c r="Z128"/>
    </row>
    <row r="129" spans="8:26" ht="12.75" customHeight="1" x14ac:dyDescent="0.2">
      <c r="H129"/>
      <c r="I129"/>
      <c r="J129"/>
      <c r="K129"/>
      <c r="L129"/>
      <c r="M129"/>
      <c r="N129"/>
      <c r="O129"/>
      <c r="P129"/>
      <c r="Q129"/>
      <c r="R129"/>
      <c r="S129"/>
      <c r="T129"/>
      <c r="U129"/>
      <c r="V129"/>
      <c r="W129"/>
      <c r="X129"/>
      <c r="Y129"/>
      <c r="Z129"/>
    </row>
    <row r="130" spans="8:26" ht="12.75" customHeight="1" x14ac:dyDescent="0.2">
      <c r="H130"/>
      <c r="I130"/>
      <c r="J130"/>
      <c r="K130"/>
      <c r="L130"/>
      <c r="M130"/>
      <c r="N130"/>
      <c r="O130"/>
      <c r="P130"/>
      <c r="Q130"/>
      <c r="R130"/>
      <c r="S130"/>
      <c r="T130"/>
      <c r="U130"/>
      <c r="V130"/>
      <c r="W130"/>
      <c r="X130"/>
      <c r="Y130"/>
      <c r="Z130"/>
    </row>
    <row r="131" spans="8:26" ht="12.75" customHeight="1" x14ac:dyDescent="0.2">
      <c r="H131"/>
      <c r="I131"/>
      <c r="J131"/>
      <c r="K131"/>
      <c r="L131"/>
      <c r="M131"/>
      <c r="N131"/>
      <c r="O131"/>
      <c r="P131"/>
      <c r="Q131"/>
      <c r="R131"/>
      <c r="S131"/>
      <c r="T131"/>
      <c r="U131"/>
      <c r="V131"/>
      <c r="W131"/>
      <c r="X131"/>
      <c r="Y131"/>
      <c r="Z131"/>
    </row>
    <row r="132" spans="8:26" ht="12.75" customHeight="1" x14ac:dyDescent="0.2">
      <c r="H132"/>
      <c r="I132"/>
      <c r="J132"/>
      <c r="K132"/>
      <c r="L132"/>
      <c r="M132"/>
      <c r="N132"/>
      <c r="O132"/>
      <c r="P132"/>
      <c r="Q132"/>
      <c r="R132"/>
      <c r="S132"/>
      <c r="T132"/>
      <c r="U132"/>
      <c r="V132"/>
      <c r="W132"/>
      <c r="X132"/>
      <c r="Y132"/>
      <c r="Z132"/>
    </row>
    <row r="133" spans="8:26" ht="12.75" customHeight="1" x14ac:dyDescent="0.2">
      <c r="H133"/>
      <c r="I133"/>
      <c r="J133"/>
      <c r="K133"/>
      <c r="L133"/>
      <c r="M133"/>
      <c r="N133"/>
      <c r="O133"/>
      <c r="P133"/>
      <c r="Q133"/>
      <c r="R133"/>
      <c r="S133"/>
      <c r="T133"/>
      <c r="U133"/>
      <c r="V133"/>
      <c r="W133"/>
      <c r="X133"/>
      <c r="Y133"/>
      <c r="Z133"/>
    </row>
    <row r="134" spans="8:26" ht="12.75" customHeight="1" x14ac:dyDescent="0.2">
      <c r="H134"/>
      <c r="I134"/>
      <c r="J134"/>
      <c r="K134"/>
      <c r="L134"/>
      <c r="M134"/>
      <c r="N134"/>
      <c r="O134"/>
      <c r="P134"/>
      <c r="Q134"/>
      <c r="R134"/>
      <c r="S134"/>
      <c r="T134"/>
      <c r="U134"/>
      <c r="V134"/>
      <c r="W134"/>
      <c r="X134"/>
      <c r="Y134"/>
      <c r="Z134"/>
    </row>
    <row r="135" spans="8:26" ht="12.75" customHeight="1" x14ac:dyDescent="0.2">
      <c r="H135"/>
      <c r="I135"/>
      <c r="J135"/>
      <c r="K135"/>
      <c r="L135"/>
      <c r="M135"/>
      <c r="N135"/>
      <c r="O135"/>
      <c r="P135"/>
      <c r="Q135"/>
      <c r="R135"/>
      <c r="S135"/>
      <c r="T135"/>
      <c r="U135"/>
      <c r="V135"/>
      <c r="W135"/>
      <c r="X135"/>
      <c r="Y135"/>
      <c r="Z135"/>
    </row>
    <row r="136" spans="8:26" ht="12.75" customHeight="1" x14ac:dyDescent="0.2">
      <c r="H136"/>
      <c r="I136"/>
      <c r="J136"/>
      <c r="K136"/>
      <c r="L136"/>
      <c r="M136"/>
      <c r="N136"/>
      <c r="O136"/>
      <c r="P136"/>
      <c r="Q136"/>
      <c r="R136"/>
      <c r="S136"/>
      <c r="T136"/>
      <c r="U136"/>
      <c r="V136"/>
      <c r="W136"/>
      <c r="X136"/>
      <c r="Y136"/>
      <c r="Z136"/>
    </row>
    <row r="137" spans="8:26" ht="12.75" customHeight="1" x14ac:dyDescent="0.2">
      <c r="H137"/>
      <c r="I137"/>
      <c r="J137"/>
      <c r="K137"/>
      <c r="L137"/>
      <c r="M137"/>
      <c r="N137"/>
      <c r="O137"/>
      <c r="P137"/>
      <c r="Q137"/>
      <c r="R137"/>
      <c r="S137"/>
      <c r="T137"/>
      <c r="U137"/>
      <c r="V137"/>
      <c r="W137"/>
      <c r="X137"/>
      <c r="Y137"/>
      <c r="Z137"/>
    </row>
    <row r="138" spans="8:26" ht="12.75" customHeight="1" x14ac:dyDescent="0.2">
      <c r="H138"/>
      <c r="I138"/>
      <c r="J138"/>
      <c r="K138"/>
      <c r="L138"/>
      <c r="M138"/>
      <c r="N138"/>
      <c r="O138"/>
      <c r="P138"/>
      <c r="Q138"/>
      <c r="R138"/>
      <c r="S138"/>
      <c r="T138"/>
      <c r="U138"/>
      <c r="V138"/>
      <c r="W138"/>
      <c r="X138"/>
      <c r="Y138"/>
      <c r="Z138"/>
    </row>
    <row r="139" spans="8:26" ht="12.75" customHeight="1" x14ac:dyDescent="0.2">
      <c r="H139"/>
      <c r="I139"/>
      <c r="J139"/>
      <c r="K139"/>
      <c r="L139"/>
      <c r="M139"/>
      <c r="N139"/>
      <c r="O139"/>
      <c r="P139"/>
      <c r="Q139"/>
      <c r="R139"/>
      <c r="S139"/>
      <c r="T139"/>
      <c r="U139"/>
      <c r="V139"/>
      <c r="W139"/>
      <c r="X139"/>
      <c r="Y139"/>
      <c r="Z139"/>
    </row>
    <row r="140" spans="8:26" ht="12.75" customHeight="1" x14ac:dyDescent="0.2">
      <c r="H140"/>
      <c r="I140"/>
      <c r="J140"/>
      <c r="K140"/>
      <c r="L140"/>
      <c r="M140"/>
      <c r="N140"/>
      <c r="O140"/>
      <c r="P140"/>
      <c r="Q140"/>
      <c r="R140"/>
      <c r="S140"/>
      <c r="T140"/>
      <c r="U140"/>
      <c r="V140"/>
      <c r="W140"/>
      <c r="X140"/>
      <c r="Y140"/>
      <c r="Z140"/>
    </row>
    <row r="141" spans="8:26" ht="12.75" customHeight="1" x14ac:dyDescent="0.2">
      <c r="H141"/>
      <c r="I141"/>
      <c r="J141"/>
      <c r="K141"/>
      <c r="L141"/>
      <c r="M141"/>
      <c r="N141"/>
      <c r="O141"/>
      <c r="P141"/>
      <c r="Q141"/>
      <c r="R141"/>
      <c r="S141"/>
      <c r="T141"/>
      <c r="U141"/>
      <c r="V141"/>
      <c r="W141"/>
      <c r="X141"/>
      <c r="Y141"/>
      <c r="Z141"/>
    </row>
    <row r="142" spans="8:26" ht="12.75" customHeight="1" x14ac:dyDescent="0.2">
      <c r="H142"/>
      <c r="I142"/>
      <c r="J142"/>
      <c r="K142"/>
      <c r="L142"/>
      <c r="M142"/>
      <c r="N142"/>
      <c r="O142"/>
      <c r="P142"/>
      <c r="Q142"/>
      <c r="R142"/>
      <c r="S142"/>
      <c r="T142"/>
      <c r="U142"/>
      <c r="V142"/>
      <c r="W142"/>
      <c r="X142"/>
      <c r="Y142"/>
      <c r="Z142"/>
    </row>
    <row r="143" spans="8:26" ht="12.75" customHeight="1" x14ac:dyDescent="0.2">
      <c r="H143"/>
      <c r="I143"/>
      <c r="J143"/>
      <c r="K143"/>
      <c r="L143"/>
      <c r="M143"/>
      <c r="N143"/>
      <c r="O143"/>
      <c r="P143"/>
      <c r="Q143"/>
      <c r="R143"/>
      <c r="S143"/>
      <c r="T143"/>
      <c r="U143"/>
      <c r="V143"/>
      <c r="W143"/>
      <c r="X143"/>
      <c r="Y143"/>
      <c r="Z143"/>
    </row>
    <row r="144" spans="8:26" ht="12.75" customHeight="1" x14ac:dyDescent="0.2">
      <c r="H144"/>
      <c r="I144"/>
      <c r="J144"/>
      <c r="K144"/>
      <c r="L144"/>
      <c r="M144"/>
      <c r="N144"/>
      <c r="O144"/>
      <c r="P144"/>
      <c r="Q144"/>
      <c r="R144"/>
      <c r="S144"/>
      <c r="T144"/>
      <c r="U144"/>
      <c r="V144"/>
      <c r="W144"/>
      <c r="X144"/>
      <c r="Y144"/>
      <c r="Z144"/>
    </row>
    <row r="145" spans="8:26" ht="12.75" customHeight="1" x14ac:dyDescent="0.2">
      <c r="H145"/>
      <c r="I145"/>
      <c r="J145"/>
      <c r="K145"/>
      <c r="L145"/>
      <c r="M145"/>
      <c r="N145"/>
      <c r="O145"/>
      <c r="P145"/>
      <c r="Q145"/>
      <c r="R145"/>
      <c r="S145"/>
      <c r="T145"/>
      <c r="U145"/>
      <c r="V145"/>
      <c r="W145"/>
      <c r="X145"/>
      <c r="Y145"/>
      <c r="Z145"/>
    </row>
    <row r="146" spans="8:26" ht="12.75" customHeight="1" x14ac:dyDescent="0.2">
      <c r="H146"/>
      <c r="I146"/>
      <c r="J146"/>
      <c r="K146"/>
      <c r="L146"/>
      <c r="M146"/>
      <c r="N146"/>
      <c r="O146"/>
      <c r="P146"/>
      <c r="Q146"/>
      <c r="R146"/>
      <c r="S146"/>
      <c r="T146"/>
      <c r="U146"/>
      <c r="V146"/>
      <c r="W146"/>
      <c r="X146"/>
      <c r="Y146"/>
      <c r="Z146"/>
    </row>
    <row r="147" spans="8:26" ht="12.75" customHeight="1" x14ac:dyDescent="0.2">
      <c r="H147"/>
      <c r="I147"/>
      <c r="J147"/>
      <c r="K147"/>
      <c r="L147"/>
      <c r="M147"/>
      <c r="N147"/>
      <c r="O147"/>
      <c r="P147"/>
      <c r="Q147"/>
      <c r="R147"/>
      <c r="S147"/>
      <c r="T147"/>
      <c r="U147"/>
      <c r="V147"/>
      <c r="W147"/>
      <c r="X147"/>
      <c r="Y147"/>
      <c r="Z147"/>
    </row>
    <row r="148" spans="8:26" ht="12.75" customHeight="1" x14ac:dyDescent="0.2">
      <c r="H148"/>
      <c r="I148"/>
      <c r="J148"/>
      <c r="K148"/>
      <c r="L148"/>
      <c r="M148"/>
      <c r="N148"/>
      <c r="O148"/>
      <c r="P148"/>
      <c r="Q148"/>
      <c r="R148"/>
      <c r="S148"/>
      <c r="T148"/>
      <c r="U148"/>
      <c r="V148"/>
      <c r="W148"/>
      <c r="X148"/>
      <c r="Y148"/>
      <c r="Z148"/>
    </row>
    <row r="149" spans="8:26" ht="12.75" customHeight="1" x14ac:dyDescent="0.2">
      <c r="H149"/>
      <c r="I149"/>
      <c r="J149"/>
      <c r="K149"/>
      <c r="L149"/>
      <c r="M149"/>
      <c r="N149"/>
      <c r="O149"/>
      <c r="P149"/>
      <c r="Q149"/>
      <c r="R149"/>
      <c r="S149"/>
      <c r="T149"/>
      <c r="U149"/>
      <c r="V149"/>
      <c r="W149"/>
      <c r="X149"/>
      <c r="Y149"/>
      <c r="Z149"/>
    </row>
    <row r="150" spans="8:26" ht="12.75" customHeight="1" x14ac:dyDescent="0.2">
      <c r="H150"/>
      <c r="I150"/>
      <c r="J150"/>
      <c r="K150"/>
      <c r="L150"/>
      <c r="M150"/>
      <c r="N150"/>
      <c r="O150"/>
      <c r="P150"/>
      <c r="Q150"/>
      <c r="R150"/>
      <c r="S150"/>
      <c r="T150"/>
      <c r="U150"/>
      <c r="V150"/>
      <c r="W150"/>
      <c r="X150"/>
      <c r="Y150"/>
      <c r="Z150"/>
    </row>
    <row r="151" spans="8:26" ht="12.75" customHeight="1" x14ac:dyDescent="0.2">
      <c r="H151"/>
      <c r="I151"/>
      <c r="J151"/>
      <c r="K151"/>
      <c r="L151"/>
      <c r="M151"/>
      <c r="N151"/>
      <c r="O151"/>
      <c r="P151"/>
      <c r="Q151"/>
      <c r="R151"/>
      <c r="S151"/>
      <c r="T151"/>
      <c r="U151"/>
      <c r="V151"/>
      <c r="W151"/>
      <c r="X151"/>
      <c r="Y151"/>
      <c r="Z151"/>
    </row>
    <row r="152" spans="8:26" ht="12.75" customHeight="1" x14ac:dyDescent="0.2">
      <c r="H152"/>
      <c r="I152"/>
      <c r="J152"/>
      <c r="K152"/>
      <c r="L152"/>
      <c r="M152"/>
      <c r="N152"/>
      <c r="O152"/>
      <c r="P152"/>
      <c r="Q152"/>
      <c r="R152"/>
      <c r="S152"/>
      <c r="T152"/>
      <c r="U152"/>
      <c r="V152"/>
      <c r="W152"/>
      <c r="X152"/>
      <c r="Y152"/>
      <c r="Z152"/>
    </row>
    <row r="153" spans="8:26" ht="12.75" customHeight="1" x14ac:dyDescent="0.2">
      <c r="H153"/>
      <c r="I153"/>
      <c r="J153"/>
      <c r="K153"/>
      <c r="L153"/>
      <c r="M153"/>
      <c r="N153"/>
      <c r="O153"/>
      <c r="P153"/>
      <c r="Q153"/>
      <c r="R153"/>
      <c r="S153"/>
      <c r="T153"/>
      <c r="U153"/>
      <c r="V153"/>
      <c r="W153"/>
      <c r="X153"/>
      <c r="Y153"/>
      <c r="Z153"/>
    </row>
    <row r="154" spans="8:26" ht="12.75" customHeight="1" x14ac:dyDescent="0.2">
      <c r="H154"/>
      <c r="I154"/>
      <c r="J154"/>
      <c r="K154"/>
      <c r="L154"/>
      <c r="M154"/>
      <c r="N154"/>
      <c r="O154"/>
      <c r="P154"/>
      <c r="Q154"/>
      <c r="R154"/>
      <c r="S154"/>
      <c r="T154"/>
      <c r="U154"/>
      <c r="V154"/>
      <c r="W154"/>
      <c r="X154"/>
      <c r="Y154"/>
      <c r="Z154"/>
    </row>
    <row r="155" spans="8:26" ht="12.75" customHeight="1" x14ac:dyDescent="0.2">
      <c r="H155"/>
      <c r="I155"/>
      <c r="J155"/>
      <c r="K155"/>
      <c r="L155"/>
      <c r="M155"/>
      <c r="N155"/>
      <c r="O155"/>
      <c r="P155"/>
      <c r="Q155"/>
      <c r="R155"/>
      <c r="S155"/>
      <c r="T155"/>
      <c r="U155"/>
      <c r="V155"/>
      <c r="W155"/>
      <c r="X155"/>
      <c r="Y155"/>
      <c r="Z155"/>
    </row>
    <row r="156" spans="8:26" ht="12.75" customHeight="1" x14ac:dyDescent="0.2">
      <c r="H156"/>
      <c r="I156"/>
      <c r="J156"/>
      <c r="K156"/>
      <c r="L156"/>
      <c r="M156"/>
      <c r="N156"/>
      <c r="O156"/>
      <c r="P156"/>
      <c r="Q156"/>
      <c r="R156"/>
      <c r="S156"/>
      <c r="T156"/>
      <c r="U156"/>
      <c r="V156"/>
      <c r="W156"/>
      <c r="X156"/>
      <c r="Y156"/>
      <c r="Z156"/>
    </row>
    <row r="157" spans="8:26" ht="12.75" customHeight="1" x14ac:dyDescent="0.2">
      <c r="H157"/>
      <c r="I157"/>
      <c r="J157"/>
      <c r="K157"/>
      <c r="L157"/>
      <c r="M157"/>
      <c r="N157"/>
      <c r="O157"/>
      <c r="P157"/>
      <c r="Q157"/>
      <c r="R157"/>
      <c r="S157"/>
      <c r="T157"/>
      <c r="U157"/>
      <c r="V157"/>
      <c r="W157"/>
      <c r="X157"/>
      <c r="Y157"/>
      <c r="Z157"/>
    </row>
    <row r="158" spans="8:26" ht="12.75" customHeight="1" x14ac:dyDescent="0.2">
      <c r="H158"/>
      <c r="I158"/>
      <c r="J158"/>
      <c r="K158"/>
      <c r="L158"/>
      <c r="M158"/>
      <c r="N158"/>
      <c r="O158"/>
      <c r="P158"/>
      <c r="Q158"/>
      <c r="R158"/>
      <c r="S158"/>
      <c r="T158"/>
      <c r="U158"/>
      <c r="V158"/>
      <c r="W158"/>
      <c r="X158"/>
      <c r="Y158"/>
      <c r="Z158"/>
    </row>
    <row r="159" spans="8:26" ht="12.75" customHeight="1" x14ac:dyDescent="0.2">
      <c r="H159"/>
      <c r="I159"/>
      <c r="J159"/>
      <c r="K159"/>
      <c r="L159"/>
      <c r="M159"/>
      <c r="N159"/>
      <c r="O159"/>
      <c r="P159"/>
      <c r="Q159"/>
      <c r="R159"/>
      <c r="S159"/>
      <c r="T159"/>
      <c r="U159"/>
      <c r="V159"/>
      <c r="W159"/>
      <c r="X159"/>
      <c r="Y159"/>
      <c r="Z159"/>
    </row>
    <row r="160" spans="8:26" ht="12.75" customHeight="1" x14ac:dyDescent="0.2">
      <c r="H160"/>
      <c r="I160"/>
      <c r="J160"/>
      <c r="K160"/>
      <c r="L160"/>
      <c r="M160"/>
      <c r="N160"/>
      <c r="O160"/>
      <c r="P160"/>
      <c r="Q160"/>
      <c r="R160"/>
      <c r="S160"/>
      <c r="T160"/>
      <c r="U160"/>
      <c r="V160"/>
      <c r="W160"/>
      <c r="X160"/>
      <c r="Y160"/>
      <c r="Z160"/>
    </row>
    <row r="161" spans="8:26" ht="12.75" customHeight="1" x14ac:dyDescent="0.2">
      <c r="H161"/>
      <c r="I161"/>
      <c r="J161"/>
      <c r="K161"/>
      <c r="L161"/>
      <c r="M161"/>
      <c r="N161"/>
      <c r="O161"/>
      <c r="P161"/>
      <c r="Q161"/>
      <c r="R161"/>
      <c r="S161"/>
      <c r="T161"/>
      <c r="U161"/>
      <c r="V161"/>
      <c r="W161"/>
      <c r="X161"/>
      <c r="Y161"/>
      <c r="Z161"/>
    </row>
    <row r="162" spans="8:26" ht="12.75" customHeight="1" x14ac:dyDescent="0.2">
      <c r="H162"/>
      <c r="I162"/>
      <c r="J162"/>
      <c r="K162"/>
      <c r="L162"/>
      <c r="M162"/>
      <c r="N162"/>
      <c r="O162"/>
      <c r="P162"/>
      <c r="Q162"/>
      <c r="R162"/>
      <c r="S162"/>
      <c r="T162"/>
      <c r="U162"/>
      <c r="V162"/>
      <c r="W162"/>
      <c r="X162"/>
      <c r="Y162"/>
      <c r="Z162"/>
    </row>
    <row r="163" spans="8:26" ht="12.75" customHeight="1" x14ac:dyDescent="0.2">
      <c r="H163"/>
      <c r="I163"/>
      <c r="J163"/>
      <c r="K163"/>
      <c r="L163"/>
      <c r="M163"/>
      <c r="N163"/>
      <c r="O163"/>
      <c r="P163"/>
      <c r="Q163"/>
      <c r="R163"/>
      <c r="S163"/>
      <c r="T163"/>
      <c r="U163"/>
      <c r="V163"/>
      <c r="W163"/>
      <c r="X163"/>
      <c r="Y163"/>
      <c r="Z163"/>
    </row>
    <row r="164" spans="8:26" ht="12.75" customHeight="1" x14ac:dyDescent="0.2">
      <c r="H164"/>
      <c r="I164"/>
      <c r="J164"/>
      <c r="K164"/>
      <c r="L164"/>
      <c r="M164"/>
      <c r="N164"/>
      <c r="O164"/>
      <c r="P164"/>
      <c r="Q164"/>
      <c r="R164"/>
      <c r="S164"/>
      <c r="T164"/>
      <c r="U164"/>
      <c r="V164"/>
      <c r="W164"/>
      <c r="X164"/>
      <c r="Y164"/>
      <c r="Z164"/>
    </row>
    <row r="165" spans="8:26" ht="12.75" customHeight="1" x14ac:dyDescent="0.2">
      <c r="H165"/>
      <c r="I165"/>
      <c r="J165"/>
      <c r="K165"/>
      <c r="L165"/>
      <c r="M165"/>
      <c r="N165"/>
      <c r="O165"/>
      <c r="P165"/>
      <c r="Q165"/>
      <c r="R165"/>
      <c r="S165"/>
      <c r="T165"/>
      <c r="U165"/>
      <c r="V165"/>
      <c r="W165"/>
      <c r="X165"/>
      <c r="Y165"/>
      <c r="Z165"/>
    </row>
    <row r="166" spans="8:26" ht="12.75" customHeight="1" x14ac:dyDescent="0.2">
      <c r="H166"/>
      <c r="I166"/>
      <c r="J166"/>
      <c r="K166"/>
      <c r="L166"/>
      <c r="M166"/>
      <c r="N166"/>
      <c r="O166"/>
      <c r="P166"/>
      <c r="Q166"/>
      <c r="R166"/>
      <c r="S166"/>
      <c r="T166"/>
      <c r="U166"/>
      <c r="V166"/>
      <c r="W166"/>
      <c r="X166"/>
      <c r="Y166"/>
      <c r="Z166"/>
    </row>
    <row r="167" spans="8:26" ht="12.75" customHeight="1" x14ac:dyDescent="0.2">
      <c r="H167"/>
      <c r="I167"/>
      <c r="J167"/>
      <c r="K167"/>
      <c r="L167"/>
      <c r="M167"/>
      <c r="N167"/>
      <c r="O167"/>
      <c r="P167"/>
      <c r="Q167"/>
      <c r="R167"/>
      <c r="S167"/>
      <c r="T167"/>
      <c r="U167"/>
      <c r="V167"/>
      <c r="W167"/>
      <c r="X167"/>
      <c r="Y167"/>
      <c r="Z167"/>
    </row>
    <row r="168" spans="8:26" ht="12.75" customHeight="1" x14ac:dyDescent="0.2">
      <c r="H168"/>
      <c r="I168"/>
      <c r="J168"/>
      <c r="K168"/>
      <c r="L168"/>
      <c r="M168"/>
      <c r="N168"/>
      <c r="O168"/>
      <c r="P168"/>
      <c r="Q168"/>
      <c r="R168"/>
      <c r="S168"/>
      <c r="T168"/>
      <c r="U168"/>
      <c r="V168"/>
      <c r="W168"/>
      <c r="X168"/>
      <c r="Y168"/>
      <c r="Z168"/>
    </row>
    <row r="169" spans="8:26" ht="12.75" customHeight="1" x14ac:dyDescent="0.2">
      <c r="H169"/>
      <c r="I169"/>
      <c r="J169"/>
      <c r="K169"/>
      <c r="L169"/>
      <c r="M169"/>
      <c r="N169"/>
      <c r="O169"/>
      <c r="P169"/>
      <c r="Q169"/>
      <c r="R169"/>
      <c r="S169"/>
      <c r="T169"/>
      <c r="U169"/>
      <c r="V169"/>
      <c r="W169"/>
      <c r="X169"/>
      <c r="Y169"/>
      <c r="Z169"/>
    </row>
    <row r="170" spans="8:26" ht="12.75" customHeight="1" x14ac:dyDescent="0.2">
      <c r="H170"/>
      <c r="I170"/>
      <c r="J170"/>
      <c r="K170"/>
      <c r="L170"/>
      <c r="M170"/>
      <c r="N170"/>
      <c r="O170"/>
      <c r="P170"/>
      <c r="Q170"/>
      <c r="R170"/>
      <c r="S170"/>
      <c r="T170"/>
      <c r="U170"/>
      <c r="V170"/>
      <c r="W170"/>
      <c r="X170"/>
      <c r="Y170"/>
      <c r="Z170"/>
    </row>
    <row r="171" spans="8:26" ht="12.75" customHeight="1" x14ac:dyDescent="0.2">
      <c r="H171"/>
      <c r="I171"/>
      <c r="J171"/>
      <c r="K171"/>
      <c r="L171"/>
      <c r="M171"/>
      <c r="N171"/>
      <c r="O171"/>
      <c r="P171"/>
      <c r="Q171"/>
      <c r="R171"/>
      <c r="S171"/>
      <c r="T171"/>
      <c r="U171"/>
      <c r="V171"/>
      <c r="W171"/>
      <c r="X171"/>
      <c r="Y171"/>
      <c r="Z171"/>
    </row>
    <row r="172" spans="8:26" ht="12.75" customHeight="1" x14ac:dyDescent="0.2">
      <c r="H172"/>
      <c r="I172"/>
      <c r="J172"/>
      <c r="K172"/>
      <c r="L172"/>
      <c r="M172"/>
      <c r="N172"/>
      <c r="O172"/>
      <c r="P172"/>
      <c r="Q172"/>
      <c r="R172"/>
      <c r="S172"/>
      <c r="T172"/>
      <c r="U172"/>
      <c r="V172"/>
      <c r="W172"/>
      <c r="X172"/>
      <c r="Y172"/>
      <c r="Z172"/>
    </row>
    <row r="173" spans="8:26" ht="12.75" customHeight="1" x14ac:dyDescent="0.2">
      <c r="H173"/>
      <c r="I173"/>
      <c r="J173"/>
      <c r="K173"/>
      <c r="L173"/>
      <c r="M173"/>
      <c r="N173"/>
      <c r="O173"/>
      <c r="P173"/>
      <c r="Q173"/>
      <c r="R173"/>
      <c r="S173"/>
      <c r="T173"/>
      <c r="U173"/>
      <c r="V173"/>
      <c r="W173"/>
      <c r="X173"/>
      <c r="Y173"/>
      <c r="Z173"/>
    </row>
    <row r="174" spans="8:26" ht="12.75" customHeight="1" x14ac:dyDescent="0.2">
      <c r="H174"/>
      <c r="I174"/>
      <c r="J174"/>
      <c r="K174"/>
      <c r="L174"/>
      <c r="M174"/>
      <c r="N174"/>
      <c r="O174"/>
      <c r="P174"/>
      <c r="Q174"/>
      <c r="R174"/>
      <c r="S174"/>
      <c r="T174"/>
      <c r="U174"/>
      <c r="V174"/>
      <c r="W174"/>
      <c r="X174"/>
      <c r="Y174"/>
      <c r="Z174"/>
    </row>
    <row r="175" spans="8:26" ht="12.75" customHeight="1" x14ac:dyDescent="0.2">
      <c r="H175"/>
      <c r="I175"/>
      <c r="J175"/>
      <c r="K175"/>
      <c r="L175"/>
      <c r="M175"/>
      <c r="N175"/>
      <c r="O175"/>
      <c r="P175"/>
      <c r="Q175"/>
      <c r="R175"/>
      <c r="S175"/>
      <c r="T175"/>
      <c r="U175"/>
      <c r="V175"/>
      <c r="W175"/>
      <c r="X175"/>
      <c r="Y175"/>
      <c r="Z175"/>
    </row>
    <row r="176" spans="8:26" ht="12.75" customHeight="1" x14ac:dyDescent="0.2">
      <c r="H176"/>
      <c r="I176"/>
      <c r="J176"/>
      <c r="K176"/>
      <c r="L176"/>
      <c r="M176"/>
      <c r="N176"/>
      <c r="O176"/>
      <c r="P176"/>
      <c r="Q176"/>
      <c r="R176"/>
      <c r="S176"/>
      <c r="T176"/>
      <c r="U176"/>
      <c r="V176"/>
      <c r="W176"/>
      <c r="X176"/>
      <c r="Y176"/>
      <c r="Z176"/>
    </row>
    <row r="177" spans="8:26" ht="12.75" customHeight="1" x14ac:dyDescent="0.2">
      <c r="H177"/>
      <c r="I177"/>
      <c r="J177"/>
      <c r="K177"/>
      <c r="L177"/>
      <c r="M177"/>
      <c r="N177"/>
      <c r="O177"/>
      <c r="P177"/>
      <c r="Q177"/>
      <c r="R177"/>
      <c r="S177"/>
      <c r="T177"/>
      <c r="U177"/>
      <c r="V177"/>
      <c r="W177"/>
      <c r="X177"/>
      <c r="Y177"/>
      <c r="Z177"/>
    </row>
    <row r="178" spans="8:26" ht="12.75" customHeight="1" x14ac:dyDescent="0.2">
      <c r="H178"/>
      <c r="I178"/>
      <c r="J178"/>
      <c r="K178"/>
      <c r="L178"/>
      <c r="M178"/>
      <c r="N178"/>
      <c r="O178"/>
      <c r="P178"/>
      <c r="Q178"/>
      <c r="R178"/>
      <c r="S178"/>
      <c r="T178"/>
      <c r="U178"/>
      <c r="V178"/>
      <c r="W178"/>
      <c r="X178"/>
      <c r="Y178"/>
      <c r="Z178"/>
    </row>
    <row r="179" spans="8:26" ht="12.75" customHeight="1" x14ac:dyDescent="0.2">
      <c r="H179"/>
      <c r="I179"/>
      <c r="J179"/>
      <c r="K179"/>
      <c r="L179"/>
      <c r="M179"/>
      <c r="N179"/>
      <c r="O179"/>
      <c r="P179"/>
      <c r="Q179"/>
      <c r="R179"/>
      <c r="S179"/>
      <c r="T179"/>
      <c r="U179"/>
      <c r="V179"/>
      <c r="W179"/>
      <c r="X179"/>
      <c r="Y179"/>
      <c r="Z179"/>
    </row>
    <row r="180" spans="8:26" ht="12.75" customHeight="1" x14ac:dyDescent="0.2">
      <c r="H180"/>
      <c r="I180"/>
      <c r="J180"/>
      <c r="K180"/>
      <c r="L180"/>
      <c r="M180"/>
      <c r="N180"/>
      <c r="O180"/>
      <c r="P180"/>
      <c r="Q180"/>
      <c r="R180"/>
      <c r="S180"/>
      <c r="T180"/>
      <c r="U180"/>
      <c r="V180"/>
      <c r="W180"/>
      <c r="X180"/>
      <c r="Y180"/>
      <c r="Z180"/>
    </row>
    <row r="181" spans="8:26" ht="12.75" customHeight="1" x14ac:dyDescent="0.2">
      <c r="H181"/>
      <c r="I181"/>
      <c r="J181"/>
      <c r="K181"/>
      <c r="L181"/>
      <c r="M181"/>
      <c r="N181"/>
      <c r="O181"/>
      <c r="P181"/>
      <c r="Q181"/>
      <c r="R181"/>
      <c r="S181"/>
      <c r="T181"/>
      <c r="U181"/>
      <c r="V181"/>
      <c r="W181"/>
      <c r="X181"/>
      <c r="Y181"/>
      <c r="Z181"/>
    </row>
    <row r="182" spans="8:26" ht="12.75" customHeight="1" x14ac:dyDescent="0.2">
      <c r="H182"/>
      <c r="I182"/>
      <c r="J182"/>
      <c r="K182"/>
      <c r="L182"/>
      <c r="M182"/>
      <c r="N182"/>
      <c r="O182"/>
      <c r="P182"/>
      <c r="Q182"/>
      <c r="R182"/>
      <c r="S182"/>
      <c r="T182"/>
      <c r="U182"/>
      <c r="V182"/>
      <c r="W182"/>
      <c r="X182"/>
      <c r="Y182"/>
      <c r="Z182"/>
    </row>
    <row r="183" spans="8:26" ht="12.75" customHeight="1" x14ac:dyDescent="0.2">
      <c r="H183"/>
      <c r="I183"/>
      <c r="J183"/>
      <c r="K183"/>
      <c r="L183"/>
      <c r="M183"/>
      <c r="N183"/>
      <c r="O183"/>
      <c r="P183"/>
      <c r="Q183"/>
      <c r="R183"/>
      <c r="S183"/>
      <c r="T183"/>
      <c r="U183"/>
      <c r="V183"/>
      <c r="W183"/>
      <c r="X183"/>
      <c r="Y183"/>
      <c r="Z183"/>
    </row>
    <row r="184" spans="8:26" ht="12.75" customHeight="1" x14ac:dyDescent="0.2">
      <c r="H184"/>
      <c r="I184"/>
      <c r="J184"/>
      <c r="K184"/>
      <c r="L184"/>
      <c r="M184"/>
      <c r="N184"/>
      <c r="O184"/>
      <c r="P184"/>
      <c r="Q184"/>
      <c r="R184"/>
      <c r="S184"/>
      <c r="T184"/>
      <c r="U184"/>
      <c r="V184"/>
      <c r="W184"/>
      <c r="X184"/>
      <c r="Y184"/>
      <c r="Z184"/>
    </row>
    <row r="185" spans="8:26" ht="12.75" customHeight="1" x14ac:dyDescent="0.2">
      <c r="H185"/>
      <c r="I185"/>
      <c r="J185"/>
      <c r="K185"/>
      <c r="L185"/>
      <c r="M185"/>
      <c r="N185"/>
      <c r="O185"/>
      <c r="P185"/>
      <c r="Q185"/>
      <c r="R185"/>
      <c r="S185"/>
      <c r="T185"/>
      <c r="U185"/>
      <c r="V185"/>
      <c r="W185"/>
      <c r="X185"/>
      <c r="Y185"/>
      <c r="Z185"/>
    </row>
    <row r="186" spans="8:26" ht="12.75" customHeight="1" x14ac:dyDescent="0.2">
      <c r="H186"/>
      <c r="I186"/>
      <c r="J186"/>
      <c r="K186"/>
      <c r="L186"/>
      <c r="M186"/>
      <c r="N186"/>
      <c r="O186"/>
      <c r="P186"/>
      <c r="Q186"/>
      <c r="R186"/>
      <c r="S186"/>
      <c r="T186"/>
      <c r="U186"/>
      <c r="V186"/>
      <c r="W186"/>
      <c r="X186"/>
      <c r="Y186"/>
      <c r="Z186"/>
    </row>
    <row r="187" spans="8:26" ht="12.75" customHeight="1" x14ac:dyDescent="0.2">
      <c r="H187"/>
      <c r="I187"/>
      <c r="J187"/>
      <c r="K187"/>
      <c r="L187"/>
      <c r="M187"/>
      <c r="N187"/>
      <c r="O187"/>
      <c r="P187"/>
      <c r="Q187"/>
      <c r="R187"/>
      <c r="S187"/>
      <c r="T187"/>
      <c r="U187"/>
      <c r="V187"/>
      <c r="W187"/>
      <c r="X187"/>
      <c r="Y187"/>
      <c r="Z187"/>
    </row>
    <row r="188" spans="8:26" ht="12.75" customHeight="1" x14ac:dyDescent="0.2">
      <c r="H188"/>
      <c r="I188"/>
      <c r="J188"/>
      <c r="K188"/>
      <c r="L188"/>
      <c r="M188"/>
      <c r="N188"/>
      <c r="O188"/>
      <c r="P188"/>
      <c r="Q188"/>
      <c r="R188"/>
      <c r="S188"/>
      <c r="T188"/>
      <c r="U188"/>
      <c r="V188"/>
      <c r="W188"/>
      <c r="X188"/>
      <c r="Y188"/>
      <c r="Z188"/>
    </row>
    <row r="189" spans="8:26" ht="12.75" customHeight="1" x14ac:dyDescent="0.2">
      <c r="H189"/>
      <c r="I189"/>
      <c r="J189"/>
      <c r="K189"/>
      <c r="L189"/>
      <c r="M189"/>
      <c r="N189"/>
      <c r="O189"/>
      <c r="P189"/>
      <c r="Q189"/>
      <c r="R189"/>
      <c r="S189"/>
      <c r="T189"/>
      <c r="U189"/>
      <c r="V189"/>
      <c r="W189"/>
      <c r="X189"/>
      <c r="Y189"/>
      <c r="Z189"/>
    </row>
    <row r="190" spans="8:26" ht="12.75" customHeight="1" x14ac:dyDescent="0.2">
      <c r="H190"/>
      <c r="I190"/>
      <c r="J190"/>
      <c r="K190"/>
      <c r="L190"/>
      <c r="M190"/>
      <c r="N190"/>
      <c r="O190"/>
      <c r="P190"/>
      <c r="Q190"/>
      <c r="R190"/>
      <c r="S190"/>
      <c r="T190"/>
      <c r="U190"/>
      <c r="V190"/>
      <c r="W190"/>
      <c r="X190"/>
      <c r="Y190"/>
      <c r="Z190"/>
    </row>
    <row r="191" spans="8:26" ht="12.75" customHeight="1" x14ac:dyDescent="0.2">
      <c r="H191"/>
      <c r="I191"/>
      <c r="J191"/>
      <c r="K191"/>
      <c r="L191"/>
      <c r="M191"/>
      <c r="N191"/>
      <c r="O191"/>
      <c r="P191"/>
      <c r="Q191"/>
      <c r="R191"/>
      <c r="S191"/>
      <c r="T191"/>
      <c r="U191"/>
      <c r="V191"/>
      <c r="W191"/>
      <c r="X191"/>
      <c r="Y191"/>
      <c r="Z191"/>
    </row>
    <row r="192" spans="8:26" ht="12.75" customHeight="1" x14ac:dyDescent="0.2">
      <c r="H192"/>
      <c r="I192"/>
      <c r="J192"/>
      <c r="K192"/>
      <c r="L192"/>
      <c r="M192"/>
      <c r="N192"/>
      <c r="O192"/>
      <c r="P192"/>
      <c r="Q192"/>
      <c r="R192"/>
      <c r="S192"/>
      <c r="T192"/>
      <c r="U192"/>
      <c r="V192"/>
      <c r="W192"/>
      <c r="X192"/>
      <c r="Y192"/>
      <c r="Z192"/>
    </row>
    <row r="193" spans="8:26" ht="12.75" customHeight="1" x14ac:dyDescent="0.2">
      <c r="H193"/>
      <c r="I193"/>
      <c r="J193"/>
      <c r="K193"/>
      <c r="L193"/>
      <c r="M193"/>
      <c r="N193"/>
      <c r="O193"/>
      <c r="P193"/>
      <c r="Q193"/>
      <c r="R193"/>
      <c r="S193"/>
      <c r="T193"/>
      <c r="U193"/>
      <c r="V193"/>
      <c r="W193"/>
      <c r="X193"/>
      <c r="Y193"/>
      <c r="Z193"/>
    </row>
    <row r="194" spans="8:26" ht="12.75" customHeight="1" x14ac:dyDescent="0.2">
      <c r="H194"/>
      <c r="I194"/>
      <c r="J194"/>
      <c r="K194"/>
      <c r="L194"/>
      <c r="M194"/>
      <c r="N194"/>
      <c r="O194"/>
      <c r="P194"/>
      <c r="Q194"/>
      <c r="R194"/>
      <c r="S194"/>
      <c r="T194"/>
      <c r="U194"/>
      <c r="V194"/>
      <c r="W194"/>
      <c r="X194"/>
      <c r="Y194"/>
      <c r="Z194"/>
    </row>
    <row r="195" spans="8:26" ht="12.75" customHeight="1" x14ac:dyDescent="0.2">
      <c r="H195"/>
      <c r="I195"/>
      <c r="J195"/>
      <c r="K195"/>
      <c r="L195"/>
      <c r="M195"/>
      <c r="N195"/>
      <c r="O195"/>
      <c r="P195"/>
      <c r="Q195"/>
      <c r="R195"/>
      <c r="S195"/>
      <c r="T195"/>
      <c r="U195"/>
      <c r="V195"/>
      <c r="W195"/>
      <c r="X195"/>
      <c r="Y195"/>
      <c r="Z195"/>
    </row>
    <row r="196" spans="8:26" ht="12.75" customHeight="1" x14ac:dyDescent="0.2">
      <c r="H196"/>
      <c r="I196"/>
      <c r="J196"/>
      <c r="K196"/>
      <c r="L196"/>
      <c r="M196"/>
      <c r="N196"/>
      <c r="O196"/>
      <c r="P196"/>
      <c r="Q196"/>
      <c r="R196"/>
      <c r="S196"/>
      <c r="T196"/>
      <c r="U196"/>
      <c r="V196"/>
      <c r="W196"/>
      <c r="X196"/>
      <c r="Y196"/>
      <c r="Z196"/>
    </row>
    <row r="197" spans="8:26" ht="12.75" customHeight="1" x14ac:dyDescent="0.2">
      <c r="H197"/>
      <c r="I197"/>
      <c r="J197"/>
      <c r="K197"/>
      <c r="L197"/>
      <c r="M197"/>
      <c r="N197"/>
      <c r="O197"/>
      <c r="P197"/>
      <c r="Q197"/>
      <c r="R197"/>
      <c r="S197"/>
      <c r="T197"/>
      <c r="U197"/>
      <c r="V197"/>
      <c r="W197"/>
      <c r="X197"/>
      <c r="Y197"/>
      <c r="Z197"/>
    </row>
    <row r="198" spans="8:26" ht="12.75" customHeight="1" x14ac:dyDescent="0.2">
      <c r="H198"/>
      <c r="I198"/>
      <c r="J198"/>
      <c r="K198"/>
      <c r="L198"/>
      <c r="M198"/>
      <c r="N198"/>
      <c r="O198"/>
      <c r="P198"/>
      <c r="Q198"/>
      <c r="R198"/>
      <c r="S198"/>
      <c r="T198"/>
      <c r="U198"/>
      <c r="V198"/>
      <c r="W198"/>
      <c r="X198"/>
      <c r="Y198"/>
      <c r="Z198"/>
    </row>
    <row r="199" spans="8:26" ht="12.75" customHeight="1" x14ac:dyDescent="0.2">
      <c r="H199"/>
      <c r="I199"/>
      <c r="J199"/>
      <c r="K199"/>
      <c r="L199"/>
      <c r="M199"/>
      <c r="N199"/>
      <c r="O199"/>
      <c r="P199"/>
      <c r="Q199"/>
      <c r="R199"/>
      <c r="S199"/>
      <c r="T199"/>
      <c r="U199"/>
      <c r="V199"/>
      <c r="W199"/>
      <c r="X199"/>
      <c r="Y199"/>
      <c r="Z199"/>
    </row>
    <row r="200" spans="8:26" ht="12.75" customHeight="1" x14ac:dyDescent="0.2">
      <c r="H200"/>
      <c r="I200"/>
      <c r="J200"/>
      <c r="K200"/>
      <c r="L200"/>
      <c r="M200"/>
      <c r="N200"/>
      <c r="O200"/>
      <c r="P200"/>
      <c r="Q200"/>
      <c r="R200"/>
      <c r="S200"/>
      <c r="T200"/>
      <c r="U200"/>
      <c r="V200"/>
      <c r="W200"/>
      <c r="X200"/>
      <c r="Y200"/>
      <c r="Z200"/>
    </row>
    <row r="201" spans="8:26" ht="12.75" customHeight="1" x14ac:dyDescent="0.2">
      <c r="H201"/>
      <c r="I201"/>
      <c r="J201"/>
      <c r="K201"/>
      <c r="L201"/>
      <c r="M201"/>
      <c r="N201"/>
      <c r="O201"/>
      <c r="P201"/>
      <c r="Q201"/>
      <c r="R201"/>
      <c r="S201"/>
      <c r="T201"/>
      <c r="U201"/>
      <c r="V201"/>
      <c r="W201"/>
      <c r="X201"/>
      <c r="Y201"/>
      <c r="Z201"/>
    </row>
    <row r="202" spans="8:26" ht="12.75" customHeight="1" x14ac:dyDescent="0.2">
      <c r="H202"/>
      <c r="I202"/>
      <c r="J202"/>
      <c r="K202"/>
      <c r="L202"/>
      <c r="M202"/>
      <c r="N202"/>
      <c r="O202"/>
      <c r="P202"/>
      <c r="Q202"/>
      <c r="R202"/>
      <c r="S202"/>
      <c r="T202"/>
      <c r="U202"/>
      <c r="V202"/>
      <c r="W202"/>
      <c r="X202"/>
      <c r="Y202"/>
      <c r="Z202"/>
    </row>
    <row r="203" spans="8:26" ht="12.75" customHeight="1" x14ac:dyDescent="0.2">
      <c r="H203"/>
      <c r="I203"/>
      <c r="J203"/>
      <c r="K203"/>
      <c r="L203"/>
      <c r="M203"/>
      <c r="N203"/>
      <c r="O203"/>
      <c r="P203"/>
      <c r="Q203"/>
      <c r="R203"/>
      <c r="S203"/>
      <c r="T203"/>
      <c r="U203"/>
      <c r="V203"/>
      <c r="W203"/>
      <c r="X203"/>
      <c r="Y203"/>
      <c r="Z203"/>
    </row>
    <row r="204" spans="8:26" ht="12.75" customHeight="1" x14ac:dyDescent="0.2">
      <c r="H204"/>
      <c r="I204"/>
      <c r="J204"/>
      <c r="K204"/>
      <c r="L204"/>
      <c r="M204"/>
      <c r="N204"/>
      <c r="O204"/>
      <c r="P204"/>
      <c r="Q204"/>
      <c r="R204"/>
      <c r="S204"/>
      <c r="T204"/>
      <c r="U204"/>
      <c r="V204"/>
      <c r="W204"/>
      <c r="X204"/>
      <c r="Y204"/>
      <c r="Z204"/>
    </row>
    <row r="205" spans="8:26" ht="12.75" customHeight="1" x14ac:dyDescent="0.2">
      <c r="H205"/>
      <c r="I205"/>
      <c r="J205"/>
      <c r="K205"/>
      <c r="L205"/>
      <c r="M205"/>
      <c r="N205"/>
      <c r="O205"/>
      <c r="P205"/>
      <c r="Q205"/>
      <c r="R205"/>
      <c r="S205"/>
      <c r="T205"/>
      <c r="U205"/>
      <c r="V205"/>
      <c r="W205"/>
      <c r="X205"/>
      <c r="Y205"/>
      <c r="Z205"/>
    </row>
    <row r="206" spans="8:26" ht="12.75" customHeight="1" x14ac:dyDescent="0.2">
      <c r="H206"/>
      <c r="I206"/>
      <c r="J206"/>
      <c r="K206"/>
      <c r="L206"/>
      <c r="M206"/>
      <c r="N206"/>
      <c r="O206"/>
      <c r="P206"/>
      <c r="Q206"/>
      <c r="R206"/>
      <c r="S206"/>
      <c r="T206"/>
      <c r="U206"/>
      <c r="V206"/>
      <c r="W206"/>
      <c r="X206"/>
      <c r="Y206"/>
      <c r="Z206"/>
    </row>
    <row r="207" spans="8:26" ht="12.75" customHeight="1" x14ac:dyDescent="0.2">
      <c r="H207"/>
      <c r="I207"/>
      <c r="J207"/>
      <c r="K207"/>
      <c r="L207"/>
      <c r="M207"/>
      <c r="N207"/>
      <c r="O207"/>
      <c r="P207"/>
      <c r="Q207"/>
      <c r="R207"/>
      <c r="S207"/>
      <c r="T207"/>
      <c r="U207"/>
      <c r="V207"/>
      <c r="W207"/>
      <c r="X207"/>
      <c r="Y207"/>
      <c r="Z207"/>
    </row>
    <row r="208" spans="8:26" ht="12.75" customHeight="1" x14ac:dyDescent="0.2">
      <c r="H208"/>
      <c r="I208"/>
      <c r="J208"/>
      <c r="K208"/>
      <c r="L208"/>
      <c r="M208"/>
      <c r="N208"/>
      <c r="O208"/>
      <c r="P208"/>
      <c r="Q208"/>
      <c r="R208"/>
      <c r="S208"/>
      <c r="T208"/>
      <c r="U208"/>
      <c r="V208"/>
      <c r="W208"/>
      <c r="X208"/>
      <c r="Y208"/>
      <c r="Z208"/>
    </row>
    <row r="209" spans="8:26" ht="12.75" customHeight="1" x14ac:dyDescent="0.2">
      <c r="H209"/>
      <c r="I209"/>
      <c r="J209"/>
      <c r="K209"/>
      <c r="L209"/>
      <c r="M209"/>
      <c r="N209"/>
      <c r="O209"/>
      <c r="P209"/>
      <c r="Q209"/>
      <c r="R209"/>
      <c r="S209"/>
      <c r="T209"/>
      <c r="U209"/>
      <c r="V209"/>
      <c r="W209"/>
      <c r="X209"/>
      <c r="Y209"/>
      <c r="Z209"/>
    </row>
    <row r="210" spans="8:26" ht="12.75" customHeight="1" x14ac:dyDescent="0.2">
      <c r="H210"/>
      <c r="I210"/>
      <c r="J210"/>
      <c r="K210"/>
      <c r="L210"/>
      <c r="M210"/>
      <c r="N210"/>
      <c r="O210"/>
      <c r="P210"/>
      <c r="Q210"/>
      <c r="R210"/>
      <c r="S210"/>
      <c r="T210"/>
      <c r="U210"/>
      <c r="V210"/>
      <c r="W210"/>
      <c r="X210"/>
      <c r="Y210"/>
      <c r="Z210"/>
    </row>
    <row r="211" spans="8:26" ht="12.75" customHeight="1" x14ac:dyDescent="0.2">
      <c r="H211"/>
      <c r="I211"/>
      <c r="J211"/>
      <c r="K211"/>
      <c r="L211"/>
      <c r="M211"/>
      <c r="N211"/>
      <c r="O211"/>
      <c r="P211"/>
      <c r="Q211"/>
      <c r="R211"/>
      <c r="S211"/>
      <c r="T211"/>
      <c r="U211"/>
      <c r="V211"/>
      <c r="W211"/>
      <c r="X211"/>
      <c r="Y211"/>
      <c r="Z211"/>
    </row>
    <row r="212" spans="8:26" ht="12.75" customHeight="1" x14ac:dyDescent="0.2">
      <c r="H212"/>
      <c r="I212"/>
      <c r="J212"/>
      <c r="K212"/>
      <c r="L212"/>
      <c r="M212"/>
      <c r="N212"/>
      <c r="O212"/>
      <c r="P212"/>
      <c r="Q212"/>
      <c r="R212"/>
      <c r="S212"/>
      <c r="T212"/>
      <c r="U212"/>
      <c r="V212"/>
      <c r="W212"/>
      <c r="X212"/>
      <c r="Y212"/>
      <c r="Z212"/>
    </row>
    <row r="213" spans="8:26" ht="12.75" customHeight="1" x14ac:dyDescent="0.2">
      <c r="H213"/>
      <c r="I213"/>
      <c r="J213"/>
      <c r="K213"/>
      <c r="L213"/>
      <c r="M213"/>
      <c r="N213"/>
      <c r="O213"/>
      <c r="P213"/>
      <c r="Q213"/>
      <c r="R213"/>
      <c r="S213"/>
      <c r="T213"/>
      <c r="U213"/>
      <c r="V213"/>
      <c r="W213"/>
      <c r="X213"/>
      <c r="Y213"/>
      <c r="Z213"/>
    </row>
    <row r="214" spans="8:26" ht="12.75" customHeight="1" x14ac:dyDescent="0.2">
      <c r="H214"/>
      <c r="I214"/>
      <c r="J214"/>
      <c r="K214"/>
      <c r="L214"/>
      <c r="M214"/>
      <c r="N214"/>
      <c r="O214"/>
      <c r="P214"/>
      <c r="Q214"/>
      <c r="R214"/>
      <c r="S214"/>
      <c r="T214"/>
      <c r="U214"/>
      <c r="V214"/>
      <c r="W214"/>
      <c r="X214"/>
      <c r="Y214"/>
      <c r="Z214"/>
    </row>
    <row r="215" spans="8:26" ht="12.75" customHeight="1" x14ac:dyDescent="0.2">
      <c r="H215"/>
      <c r="I215"/>
      <c r="J215"/>
      <c r="K215"/>
      <c r="L215"/>
      <c r="M215"/>
      <c r="N215"/>
      <c r="O215"/>
      <c r="P215"/>
      <c r="Q215"/>
      <c r="R215"/>
      <c r="S215"/>
      <c r="T215"/>
      <c r="U215"/>
      <c r="V215"/>
      <c r="W215"/>
      <c r="X215"/>
      <c r="Y215"/>
      <c r="Z215"/>
    </row>
    <row r="216" spans="8:26" ht="12.75" customHeight="1" x14ac:dyDescent="0.2">
      <c r="H216"/>
      <c r="I216"/>
      <c r="J216"/>
      <c r="K216"/>
      <c r="L216"/>
      <c r="M216"/>
      <c r="N216"/>
      <c r="O216"/>
      <c r="P216"/>
      <c r="Q216"/>
      <c r="R216"/>
      <c r="S216"/>
      <c r="T216"/>
      <c r="U216"/>
      <c r="V216"/>
      <c r="W216"/>
      <c r="X216"/>
      <c r="Y216"/>
      <c r="Z216"/>
    </row>
    <row r="217" spans="8:26" ht="12.75" customHeight="1" x14ac:dyDescent="0.2">
      <c r="H217"/>
      <c r="I217"/>
      <c r="J217"/>
      <c r="K217"/>
      <c r="L217"/>
      <c r="M217"/>
      <c r="N217"/>
      <c r="O217"/>
      <c r="P217"/>
      <c r="Q217"/>
      <c r="R217"/>
      <c r="S217"/>
      <c r="T217"/>
      <c r="U217"/>
      <c r="V217"/>
      <c r="W217"/>
      <c r="X217"/>
      <c r="Y217"/>
      <c r="Z217"/>
    </row>
    <row r="218" spans="8:26" ht="12.75" customHeight="1" x14ac:dyDescent="0.2">
      <c r="H218"/>
      <c r="I218"/>
      <c r="J218"/>
      <c r="K218"/>
      <c r="L218"/>
      <c r="M218"/>
      <c r="N218"/>
      <c r="O218"/>
      <c r="P218"/>
      <c r="Q218"/>
      <c r="R218"/>
      <c r="S218"/>
      <c r="T218"/>
      <c r="U218"/>
      <c r="V218"/>
      <c r="W218"/>
      <c r="X218"/>
      <c r="Y218"/>
      <c r="Z218"/>
    </row>
    <row r="219" spans="8:26" ht="12.75" customHeight="1" x14ac:dyDescent="0.2">
      <c r="H219"/>
      <c r="I219"/>
      <c r="J219"/>
      <c r="K219"/>
      <c r="L219"/>
      <c r="M219"/>
      <c r="N219"/>
      <c r="O219"/>
      <c r="P219"/>
      <c r="Q219"/>
      <c r="R219"/>
      <c r="S219"/>
      <c r="T219"/>
      <c r="U219"/>
      <c r="V219"/>
      <c r="W219"/>
      <c r="X219"/>
      <c r="Y219"/>
      <c r="Z219"/>
    </row>
    <row r="220" spans="8:26" ht="15.75" customHeight="1" x14ac:dyDescent="0.2">
      <c r="H220"/>
      <c r="I220"/>
      <c r="J220"/>
      <c r="K220"/>
      <c r="L220"/>
      <c r="M220"/>
      <c r="N220"/>
      <c r="O220"/>
      <c r="P220"/>
      <c r="Q220"/>
      <c r="R220"/>
      <c r="S220"/>
      <c r="T220"/>
      <c r="U220"/>
      <c r="V220"/>
      <c r="W220"/>
      <c r="X220"/>
      <c r="Y220"/>
      <c r="Z220"/>
    </row>
    <row r="221" spans="8:26" ht="15.75" customHeight="1" x14ac:dyDescent="0.2">
      <c r="H221"/>
      <c r="I221"/>
      <c r="J221"/>
      <c r="K221"/>
      <c r="L221"/>
      <c r="M221"/>
      <c r="N221"/>
      <c r="O221"/>
      <c r="P221"/>
      <c r="Q221"/>
      <c r="R221"/>
      <c r="S221"/>
      <c r="T221"/>
      <c r="U221"/>
      <c r="V221"/>
      <c r="W221"/>
      <c r="X221"/>
      <c r="Y221"/>
      <c r="Z221"/>
    </row>
    <row r="222" spans="8:26" ht="15.75" customHeight="1" x14ac:dyDescent="0.2">
      <c r="H222"/>
      <c r="I222"/>
      <c r="J222"/>
      <c r="K222"/>
      <c r="L222"/>
      <c r="M222"/>
      <c r="N222"/>
      <c r="O222"/>
      <c r="P222"/>
      <c r="Q222"/>
      <c r="R222"/>
      <c r="S222"/>
      <c r="T222"/>
      <c r="U222"/>
      <c r="V222"/>
      <c r="W222"/>
      <c r="X222"/>
      <c r="Y222"/>
      <c r="Z222"/>
    </row>
    <row r="223" spans="8:26" ht="15.75" customHeight="1" x14ac:dyDescent="0.2">
      <c r="H223"/>
      <c r="I223"/>
      <c r="J223"/>
      <c r="K223"/>
      <c r="L223"/>
      <c r="M223"/>
      <c r="N223"/>
      <c r="O223"/>
      <c r="P223"/>
      <c r="Q223"/>
      <c r="R223"/>
      <c r="S223"/>
      <c r="T223"/>
      <c r="U223"/>
      <c r="V223"/>
      <c r="W223"/>
      <c r="X223"/>
      <c r="Y223"/>
      <c r="Z223"/>
    </row>
    <row r="224" spans="8:26" ht="15.75" customHeight="1" x14ac:dyDescent="0.2">
      <c r="H224"/>
      <c r="I224"/>
      <c r="J224"/>
      <c r="K224"/>
      <c r="L224"/>
      <c r="M224"/>
      <c r="N224"/>
      <c r="O224"/>
      <c r="P224"/>
      <c r="Q224"/>
      <c r="R224"/>
      <c r="S224"/>
      <c r="T224"/>
      <c r="U224"/>
      <c r="V224"/>
      <c r="W224"/>
      <c r="X224"/>
      <c r="Y224"/>
      <c r="Z224"/>
    </row>
    <row r="225" spans="8:26" ht="15.75" customHeight="1" x14ac:dyDescent="0.2">
      <c r="H225"/>
      <c r="I225"/>
      <c r="J225"/>
      <c r="K225"/>
      <c r="L225"/>
      <c r="M225"/>
      <c r="N225"/>
      <c r="O225"/>
      <c r="P225"/>
      <c r="Q225"/>
      <c r="R225"/>
      <c r="S225"/>
      <c r="T225"/>
      <c r="U225"/>
      <c r="V225"/>
      <c r="W225"/>
      <c r="X225"/>
      <c r="Y225"/>
      <c r="Z225"/>
    </row>
    <row r="226" spans="8:26" ht="15.75" customHeight="1" x14ac:dyDescent="0.2">
      <c r="H226"/>
      <c r="I226"/>
      <c r="J226"/>
      <c r="K226"/>
      <c r="L226"/>
      <c r="M226"/>
      <c r="N226"/>
      <c r="O226"/>
      <c r="P226"/>
      <c r="Q226"/>
      <c r="R226"/>
      <c r="S226"/>
      <c r="T226"/>
      <c r="U226"/>
      <c r="V226"/>
      <c r="W226"/>
      <c r="X226"/>
      <c r="Y226"/>
      <c r="Z226"/>
    </row>
    <row r="227" spans="8:26" ht="15.75" customHeight="1" x14ac:dyDescent="0.2">
      <c r="H227"/>
      <c r="I227"/>
      <c r="J227"/>
      <c r="K227"/>
      <c r="L227"/>
      <c r="M227"/>
      <c r="N227"/>
      <c r="O227"/>
      <c r="P227"/>
      <c r="Q227"/>
      <c r="R227"/>
      <c r="S227"/>
      <c r="T227"/>
      <c r="U227"/>
      <c r="V227"/>
      <c r="W227"/>
      <c r="X227"/>
      <c r="Y227"/>
      <c r="Z227"/>
    </row>
    <row r="228" spans="8:26" ht="15.75" customHeight="1" x14ac:dyDescent="0.2">
      <c r="H228"/>
      <c r="I228"/>
      <c r="J228"/>
      <c r="K228"/>
      <c r="L228"/>
      <c r="M228"/>
      <c r="N228"/>
      <c r="O228"/>
      <c r="P228"/>
      <c r="Q228"/>
      <c r="R228"/>
      <c r="S228"/>
      <c r="T228"/>
      <c r="U228"/>
      <c r="V228"/>
      <c r="W228"/>
      <c r="X228"/>
      <c r="Y228"/>
      <c r="Z228"/>
    </row>
    <row r="229" spans="8:26" ht="15.75" customHeight="1" x14ac:dyDescent="0.2">
      <c r="H229"/>
      <c r="I229"/>
      <c r="J229"/>
      <c r="K229"/>
      <c r="L229"/>
      <c r="M229"/>
      <c r="N229"/>
      <c r="O229"/>
      <c r="P229"/>
      <c r="Q229"/>
      <c r="R229"/>
      <c r="S229"/>
      <c r="T229"/>
      <c r="U229"/>
      <c r="V229"/>
      <c r="W229"/>
      <c r="X229"/>
      <c r="Y229"/>
      <c r="Z229"/>
    </row>
    <row r="230" spans="8:26" ht="15.75" customHeight="1" x14ac:dyDescent="0.2">
      <c r="H230"/>
      <c r="I230"/>
      <c r="J230"/>
      <c r="K230"/>
      <c r="L230"/>
      <c r="M230"/>
      <c r="N230"/>
      <c r="O230"/>
      <c r="P230"/>
      <c r="Q230"/>
      <c r="R230"/>
      <c r="S230"/>
      <c r="T230"/>
      <c r="U230"/>
      <c r="V230"/>
      <c r="W230"/>
      <c r="X230"/>
      <c r="Y230"/>
      <c r="Z230"/>
    </row>
    <row r="231" spans="8:26" ht="15.75" customHeight="1" x14ac:dyDescent="0.2">
      <c r="H231"/>
      <c r="I231"/>
      <c r="J231"/>
      <c r="K231"/>
      <c r="L231"/>
      <c r="M231"/>
      <c r="N231"/>
      <c r="O231"/>
      <c r="P231"/>
      <c r="Q231"/>
      <c r="R231"/>
      <c r="S231"/>
      <c r="T231"/>
      <c r="U231"/>
      <c r="V231"/>
      <c r="W231"/>
      <c r="X231"/>
      <c r="Y231"/>
      <c r="Z231"/>
    </row>
    <row r="232" spans="8:26" ht="15.75" customHeight="1" x14ac:dyDescent="0.2">
      <c r="H232"/>
      <c r="I232"/>
      <c r="J232"/>
      <c r="K232"/>
      <c r="L232"/>
      <c r="M232"/>
      <c r="N232"/>
      <c r="O232"/>
      <c r="P232"/>
      <c r="Q232"/>
      <c r="R232"/>
      <c r="S232"/>
      <c r="T232"/>
      <c r="U232"/>
      <c r="V232"/>
      <c r="W232"/>
      <c r="X232"/>
      <c r="Y232"/>
      <c r="Z232"/>
    </row>
    <row r="233" spans="8:26" ht="15.75" customHeight="1" x14ac:dyDescent="0.2">
      <c r="H233"/>
      <c r="I233"/>
      <c r="J233"/>
      <c r="K233"/>
      <c r="L233"/>
      <c r="M233"/>
      <c r="N233"/>
      <c r="O233"/>
      <c r="P233"/>
      <c r="Q233"/>
      <c r="R233"/>
      <c r="S233"/>
      <c r="T233"/>
      <c r="U233"/>
      <c r="V233"/>
      <c r="W233"/>
      <c r="X233"/>
      <c r="Y233"/>
      <c r="Z233"/>
    </row>
    <row r="234" spans="8:26" ht="15.75" customHeight="1" x14ac:dyDescent="0.2">
      <c r="H234"/>
      <c r="I234"/>
      <c r="J234"/>
      <c r="K234"/>
      <c r="L234"/>
      <c r="M234"/>
      <c r="N234"/>
      <c r="O234"/>
      <c r="P234"/>
      <c r="Q234"/>
      <c r="R234"/>
      <c r="S234"/>
      <c r="T234"/>
      <c r="U234"/>
      <c r="V234"/>
      <c r="W234"/>
      <c r="X234"/>
      <c r="Y234"/>
      <c r="Z234"/>
    </row>
    <row r="235" spans="8:26" ht="15.75" customHeight="1" x14ac:dyDescent="0.2">
      <c r="H235"/>
      <c r="I235"/>
      <c r="J235"/>
      <c r="K235"/>
      <c r="L235"/>
      <c r="M235"/>
      <c r="N235"/>
      <c r="O235"/>
      <c r="P235"/>
      <c r="Q235"/>
      <c r="R235"/>
      <c r="S235"/>
      <c r="T235"/>
      <c r="U235"/>
      <c r="V235"/>
      <c r="W235"/>
      <c r="X235"/>
      <c r="Y235"/>
      <c r="Z235"/>
    </row>
    <row r="236" spans="8:26" ht="15.75" customHeight="1" x14ac:dyDescent="0.2">
      <c r="H236"/>
      <c r="I236"/>
      <c r="J236"/>
      <c r="K236"/>
      <c r="L236"/>
      <c r="M236"/>
      <c r="N236"/>
      <c r="O236"/>
      <c r="P236"/>
      <c r="Q236"/>
      <c r="R236"/>
      <c r="S236"/>
      <c r="T236"/>
      <c r="U236"/>
      <c r="V236"/>
      <c r="W236"/>
      <c r="X236"/>
      <c r="Y236"/>
      <c r="Z236"/>
    </row>
    <row r="237" spans="8:26" ht="15.75" customHeight="1" x14ac:dyDescent="0.2">
      <c r="H237"/>
      <c r="I237"/>
      <c r="J237"/>
      <c r="K237"/>
      <c r="L237"/>
      <c r="M237"/>
      <c r="N237"/>
      <c r="O237"/>
      <c r="P237"/>
      <c r="Q237"/>
      <c r="R237"/>
      <c r="S237"/>
      <c r="T237"/>
      <c r="U237"/>
      <c r="V237"/>
      <c r="W237"/>
      <c r="X237"/>
      <c r="Y237"/>
      <c r="Z237"/>
    </row>
    <row r="238" spans="8:26" ht="15.75" customHeight="1" x14ac:dyDescent="0.2">
      <c r="H238"/>
      <c r="I238"/>
      <c r="J238"/>
      <c r="K238"/>
      <c r="L238"/>
      <c r="M238"/>
      <c r="N238"/>
      <c r="O238"/>
      <c r="P238"/>
      <c r="Q238"/>
      <c r="R238"/>
      <c r="S238"/>
      <c r="T238"/>
      <c r="U238"/>
      <c r="V238"/>
      <c r="W238"/>
      <c r="X238"/>
      <c r="Y238"/>
      <c r="Z238"/>
    </row>
    <row r="239" spans="8:26" ht="15.75" customHeight="1" x14ac:dyDescent="0.2">
      <c r="H239"/>
      <c r="I239"/>
      <c r="J239"/>
      <c r="K239"/>
      <c r="L239"/>
      <c r="M239"/>
      <c r="N239"/>
      <c r="O239"/>
      <c r="P239"/>
      <c r="Q239"/>
      <c r="R239"/>
      <c r="S239"/>
      <c r="T239"/>
      <c r="U239"/>
      <c r="V239"/>
      <c r="W239"/>
      <c r="X239"/>
      <c r="Y239"/>
      <c r="Z239"/>
    </row>
    <row r="240" spans="8:26" ht="15.75" customHeight="1" x14ac:dyDescent="0.2">
      <c r="H240"/>
      <c r="I240"/>
      <c r="J240"/>
      <c r="K240"/>
      <c r="L240"/>
      <c r="M240"/>
      <c r="N240"/>
      <c r="O240"/>
      <c r="P240"/>
      <c r="Q240"/>
      <c r="R240"/>
      <c r="S240"/>
      <c r="T240"/>
      <c r="U240"/>
      <c r="V240"/>
      <c r="W240"/>
      <c r="X240"/>
      <c r="Y240"/>
      <c r="Z240"/>
    </row>
    <row r="241" spans="8:26" ht="15.75" customHeight="1" x14ac:dyDescent="0.2">
      <c r="H241"/>
      <c r="I241"/>
      <c r="J241"/>
      <c r="K241"/>
      <c r="L241"/>
      <c r="M241"/>
      <c r="N241"/>
      <c r="O241"/>
      <c r="P241"/>
      <c r="Q241"/>
      <c r="R241"/>
      <c r="S241"/>
      <c r="T241"/>
      <c r="U241"/>
      <c r="V241"/>
      <c r="W241"/>
      <c r="X241"/>
      <c r="Y241"/>
      <c r="Z241"/>
    </row>
    <row r="242" spans="8:26" ht="15.75" customHeight="1" x14ac:dyDescent="0.2">
      <c r="H242"/>
      <c r="I242"/>
      <c r="J242"/>
      <c r="K242"/>
      <c r="L242"/>
      <c r="M242"/>
      <c r="N242"/>
      <c r="O242"/>
      <c r="P242"/>
      <c r="Q242"/>
      <c r="R242"/>
      <c r="S242"/>
      <c r="T242"/>
      <c r="U242"/>
      <c r="V242"/>
      <c r="W242"/>
      <c r="X242"/>
      <c r="Y242"/>
      <c r="Z242"/>
    </row>
    <row r="243" spans="8:26" ht="15.75" customHeight="1" x14ac:dyDescent="0.2">
      <c r="H243"/>
      <c r="I243"/>
      <c r="J243"/>
      <c r="K243"/>
      <c r="L243"/>
      <c r="M243"/>
      <c r="N243"/>
      <c r="O243"/>
      <c r="P243"/>
      <c r="Q243"/>
      <c r="R243"/>
      <c r="S243"/>
      <c r="T243"/>
      <c r="U243"/>
      <c r="V243"/>
      <c r="W243"/>
      <c r="X243"/>
      <c r="Y243"/>
      <c r="Z243"/>
    </row>
    <row r="244" spans="8:26" ht="15.75" customHeight="1" x14ac:dyDescent="0.2">
      <c r="H244"/>
      <c r="I244"/>
      <c r="J244"/>
      <c r="K244"/>
      <c r="L244"/>
      <c r="M244"/>
      <c r="N244"/>
      <c r="O244"/>
      <c r="P244"/>
      <c r="Q244"/>
      <c r="R244"/>
      <c r="S244"/>
      <c r="T244"/>
      <c r="U244"/>
      <c r="V244"/>
      <c r="W244"/>
      <c r="X244"/>
      <c r="Y244"/>
      <c r="Z244"/>
    </row>
    <row r="245" spans="8:26" ht="15.75" customHeight="1" x14ac:dyDescent="0.2">
      <c r="H245"/>
      <c r="I245"/>
      <c r="J245"/>
      <c r="K245"/>
      <c r="L245"/>
      <c r="M245"/>
      <c r="N245"/>
      <c r="O245"/>
      <c r="P245"/>
      <c r="Q245"/>
      <c r="R245"/>
      <c r="S245"/>
      <c r="T245"/>
      <c r="U245"/>
      <c r="V245"/>
      <c r="W245"/>
      <c r="X245"/>
      <c r="Y245"/>
      <c r="Z245"/>
    </row>
    <row r="246" spans="8:26" ht="15.75" customHeight="1" x14ac:dyDescent="0.2">
      <c r="H246"/>
      <c r="I246"/>
      <c r="J246"/>
      <c r="K246"/>
      <c r="L246"/>
      <c r="M246"/>
      <c r="N246"/>
      <c r="O246"/>
      <c r="P246"/>
      <c r="Q246"/>
      <c r="R246"/>
      <c r="S246"/>
      <c r="T246"/>
      <c r="U246"/>
      <c r="V246"/>
      <c r="W246"/>
      <c r="X246"/>
      <c r="Y246"/>
      <c r="Z246"/>
    </row>
    <row r="247" spans="8:26" ht="15.75" customHeight="1" x14ac:dyDescent="0.2">
      <c r="H247"/>
      <c r="I247"/>
      <c r="J247"/>
      <c r="K247"/>
      <c r="L247"/>
      <c r="M247"/>
      <c r="N247"/>
      <c r="O247"/>
      <c r="P247"/>
      <c r="Q247"/>
      <c r="R247"/>
      <c r="S247"/>
      <c r="T247"/>
      <c r="U247"/>
      <c r="V247"/>
      <c r="W247"/>
      <c r="X247"/>
      <c r="Y247"/>
      <c r="Z247"/>
    </row>
    <row r="248" spans="8:26" ht="15.75" customHeight="1" x14ac:dyDescent="0.2">
      <c r="H248"/>
      <c r="I248"/>
      <c r="J248"/>
      <c r="K248"/>
      <c r="L248"/>
      <c r="M248"/>
      <c r="N248"/>
      <c r="O248"/>
      <c r="P248"/>
      <c r="Q248"/>
      <c r="R248"/>
      <c r="S248"/>
      <c r="T248"/>
      <c r="U248"/>
      <c r="V248"/>
      <c r="W248"/>
      <c r="X248"/>
      <c r="Y248"/>
      <c r="Z248"/>
    </row>
    <row r="249" spans="8:26" ht="15.75" customHeight="1" x14ac:dyDescent="0.2">
      <c r="H249"/>
      <c r="I249"/>
      <c r="J249"/>
      <c r="K249"/>
      <c r="L249"/>
      <c r="M249"/>
      <c r="N249"/>
      <c r="O249"/>
      <c r="P249"/>
      <c r="Q249"/>
      <c r="R249"/>
      <c r="S249"/>
      <c r="T249"/>
      <c r="U249"/>
      <c r="V249"/>
      <c r="W249"/>
      <c r="X249"/>
      <c r="Y249"/>
      <c r="Z249"/>
    </row>
    <row r="250" spans="8:26" ht="15.75" customHeight="1" x14ac:dyDescent="0.2">
      <c r="H250"/>
      <c r="I250"/>
      <c r="J250"/>
      <c r="K250"/>
      <c r="L250"/>
      <c r="M250"/>
      <c r="N250"/>
      <c r="O250"/>
      <c r="P250"/>
      <c r="Q250"/>
      <c r="R250"/>
      <c r="S250"/>
      <c r="T250"/>
      <c r="U250"/>
      <c r="V250"/>
      <c r="W250"/>
      <c r="X250"/>
      <c r="Y250"/>
      <c r="Z250"/>
    </row>
    <row r="251" spans="8:26" ht="15.75" customHeight="1" x14ac:dyDescent="0.2">
      <c r="H251"/>
      <c r="I251"/>
      <c r="J251"/>
      <c r="K251"/>
      <c r="L251"/>
      <c r="M251"/>
      <c r="N251"/>
      <c r="O251"/>
      <c r="P251"/>
      <c r="Q251"/>
      <c r="R251"/>
      <c r="S251"/>
      <c r="T251"/>
      <c r="U251"/>
      <c r="V251"/>
      <c r="W251"/>
      <c r="X251"/>
      <c r="Y251"/>
      <c r="Z251"/>
    </row>
    <row r="252" spans="8:26" ht="15.75" customHeight="1" x14ac:dyDescent="0.2">
      <c r="H252"/>
      <c r="I252"/>
      <c r="J252"/>
      <c r="K252"/>
      <c r="L252"/>
      <c r="M252"/>
      <c r="N252"/>
      <c r="O252"/>
      <c r="P252"/>
      <c r="Q252"/>
      <c r="R252"/>
      <c r="S252"/>
      <c r="T252"/>
      <c r="U252"/>
      <c r="V252"/>
      <c r="W252"/>
      <c r="X252"/>
      <c r="Y252"/>
      <c r="Z252"/>
    </row>
    <row r="253" spans="8:26" ht="15.75" customHeight="1" x14ac:dyDescent="0.2">
      <c r="H253"/>
      <c r="I253"/>
      <c r="J253"/>
      <c r="K253"/>
      <c r="L253"/>
      <c r="M253"/>
      <c r="N253"/>
      <c r="O253"/>
      <c r="P253"/>
      <c r="Q253"/>
      <c r="R253"/>
      <c r="S253"/>
      <c r="T253"/>
      <c r="U253"/>
      <c r="V253"/>
      <c r="W253"/>
      <c r="X253"/>
      <c r="Y253"/>
      <c r="Z253"/>
    </row>
    <row r="254" spans="8:26" ht="15.75" customHeight="1" x14ac:dyDescent="0.2">
      <c r="H254"/>
      <c r="I254"/>
      <c r="J254"/>
      <c r="K254"/>
      <c r="L254"/>
      <c r="M254"/>
      <c r="N254"/>
      <c r="O254"/>
      <c r="P254"/>
      <c r="Q254"/>
      <c r="R254"/>
      <c r="S254"/>
      <c r="T254"/>
      <c r="U254"/>
      <c r="V254"/>
      <c r="W254"/>
      <c r="X254"/>
      <c r="Y254"/>
      <c r="Z254"/>
    </row>
    <row r="255" spans="8:26" ht="15.75" customHeight="1" x14ac:dyDescent="0.2">
      <c r="H255"/>
      <c r="I255"/>
      <c r="J255"/>
      <c r="K255"/>
      <c r="L255"/>
      <c r="M255"/>
      <c r="N255"/>
      <c r="O255"/>
      <c r="P255"/>
      <c r="Q255"/>
      <c r="R255"/>
      <c r="S255"/>
      <c r="T255"/>
      <c r="U255"/>
      <c r="V255"/>
      <c r="W255"/>
      <c r="X255"/>
      <c r="Y255"/>
      <c r="Z255"/>
    </row>
    <row r="256" spans="8:26" ht="15.75" customHeight="1" x14ac:dyDescent="0.2">
      <c r="H256"/>
      <c r="I256"/>
      <c r="J256"/>
      <c r="K256"/>
      <c r="L256"/>
      <c r="M256"/>
      <c r="N256"/>
      <c r="O256"/>
      <c r="P256"/>
      <c r="Q256"/>
      <c r="R256"/>
      <c r="S256"/>
      <c r="T256"/>
      <c r="U256"/>
      <c r="V256"/>
      <c r="W256"/>
      <c r="X256"/>
      <c r="Y256"/>
      <c r="Z256"/>
    </row>
    <row r="257" spans="8:26" ht="15.75" customHeight="1" x14ac:dyDescent="0.2">
      <c r="H257"/>
      <c r="I257"/>
      <c r="J257"/>
      <c r="K257"/>
      <c r="L257"/>
      <c r="M257"/>
      <c r="N257"/>
      <c r="O257"/>
      <c r="P257"/>
      <c r="Q257"/>
      <c r="R257"/>
      <c r="S257"/>
      <c r="T257"/>
      <c r="U257"/>
      <c r="V257"/>
      <c r="W257"/>
      <c r="X257"/>
      <c r="Y257"/>
      <c r="Z257"/>
    </row>
    <row r="258" spans="8:26" ht="15.75" customHeight="1" x14ac:dyDescent="0.2">
      <c r="H258"/>
      <c r="I258"/>
      <c r="J258"/>
      <c r="K258"/>
      <c r="L258"/>
      <c r="M258"/>
      <c r="N258"/>
      <c r="O258"/>
      <c r="P258"/>
      <c r="Q258"/>
      <c r="R258"/>
      <c r="S258"/>
      <c r="T258"/>
      <c r="U258"/>
      <c r="V258"/>
      <c r="W258"/>
      <c r="X258"/>
      <c r="Y258"/>
      <c r="Z258"/>
    </row>
    <row r="259" spans="8:26" ht="15.75" customHeight="1" x14ac:dyDescent="0.2">
      <c r="H259"/>
      <c r="I259"/>
      <c r="J259"/>
      <c r="K259"/>
      <c r="L259"/>
      <c r="M259"/>
      <c r="N259"/>
      <c r="O259"/>
      <c r="P259"/>
      <c r="Q259"/>
      <c r="R259"/>
      <c r="S259"/>
      <c r="T259"/>
      <c r="U259"/>
      <c r="V259"/>
      <c r="W259"/>
      <c r="X259"/>
      <c r="Y259"/>
      <c r="Z259"/>
    </row>
    <row r="260" spans="8:26" ht="15.75" customHeight="1" x14ac:dyDescent="0.2">
      <c r="H260"/>
      <c r="I260"/>
      <c r="J260"/>
      <c r="K260"/>
      <c r="L260"/>
      <c r="M260"/>
      <c r="N260"/>
      <c r="O260"/>
      <c r="P260"/>
      <c r="Q260"/>
      <c r="R260"/>
      <c r="S260"/>
      <c r="T260"/>
      <c r="U260"/>
      <c r="V260"/>
      <c r="W260"/>
      <c r="X260"/>
      <c r="Y260"/>
      <c r="Z260"/>
    </row>
    <row r="261" spans="8:26" ht="15.75" customHeight="1" x14ac:dyDescent="0.2">
      <c r="H261"/>
      <c r="I261"/>
      <c r="J261"/>
      <c r="K261"/>
      <c r="L261"/>
      <c r="M261"/>
      <c r="N261"/>
      <c r="O261"/>
      <c r="P261"/>
      <c r="Q261"/>
      <c r="R261"/>
      <c r="S261"/>
      <c r="T261"/>
      <c r="U261"/>
      <c r="V261"/>
      <c r="W261"/>
      <c r="X261"/>
      <c r="Y261"/>
      <c r="Z261"/>
    </row>
    <row r="262" spans="8:26" ht="15.75" customHeight="1" x14ac:dyDescent="0.2">
      <c r="H262"/>
      <c r="I262"/>
      <c r="J262"/>
      <c r="K262"/>
      <c r="L262"/>
      <c r="M262"/>
      <c r="N262"/>
      <c r="O262"/>
      <c r="P262"/>
      <c r="Q262"/>
      <c r="R262"/>
      <c r="S262"/>
      <c r="T262"/>
      <c r="U262"/>
      <c r="V262"/>
      <c r="W262"/>
      <c r="X262"/>
      <c r="Y262"/>
      <c r="Z262"/>
    </row>
    <row r="263" spans="8:26" ht="15.75" customHeight="1" x14ac:dyDescent="0.2">
      <c r="H263"/>
      <c r="I263"/>
      <c r="J263"/>
      <c r="K263"/>
      <c r="L263"/>
      <c r="M263"/>
      <c r="N263"/>
      <c r="O263"/>
      <c r="P263"/>
      <c r="Q263"/>
      <c r="R263"/>
      <c r="S263"/>
      <c r="T263"/>
      <c r="U263"/>
      <c r="V263"/>
      <c r="W263"/>
      <c r="X263"/>
      <c r="Y263"/>
      <c r="Z263"/>
    </row>
    <row r="264" spans="8:26" ht="15.75" customHeight="1" x14ac:dyDescent="0.2">
      <c r="H264"/>
      <c r="I264"/>
      <c r="J264"/>
      <c r="K264"/>
      <c r="L264"/>
      <c r="M264"/>
      <c r="N264"/>
      <c r="O264"/>
      <c r="P264"/>
      <c r="Q264"/>
      <c r="R264"/>
      <c r="S264"/>
      <c r="T264"/>
      <c r="U264"/>
      <c r="V264"/>
      <c r="W264"/>
      <c r="X264"/>
      <c r="Y264"/>
      <c r="Z264"/>
    </row>
    <row r="265" spans="8:26" ht="15.75" customHeight="1" x14ac:dyDescent="0.2">
      <c r="H265"/>
      <c r="I265"/>
      <c r="J265"/>
      <c r="K265"/>
      <c r="L265"/>
      <c r="M265"/>
      <c r="N265"/>
      <c r="O265"/>
      <c r="P265"/>
      <c r="Q265"/>
      <c r="R265"/>
      <c r="S265"/>
      <c r="T265"/>
      <c r="U265"/>
      <c r="V265"/>
      <c r="W265"/>
      <c r="X265"/>
      <c r="Y265"/>
      <c r="Z265"/>
    </row>
    <row r="266" spans="8:26" ht="15.75" customHeight="1" x14ac:dyDescent="0.2">
      <c r="H266"/>
      <c r="I266"/>
      <c r="J266"/>
      <c r="K266"/>
      <c r="L266"/>
      <c r="M266"/>
      <c r="N266"/>
      <c r="O266"/>
      <c r="P266"/>
      <c r="Q266"/>
      <c r="R266"/>
      <c r="S266"/>
      <c r="T266"/>
      <c r="U266"/>
      <c r="V266"/>
      <c r="W266"/>
      <c r="X266"/>
      <c r="Y266"/>
      <c r="Z266"/>
    </row>
    <row r="267" spans="8:26" ht="15.75" customHeight="1" x14ac:dyDescent="0.2">
      <c r="H267"/>
      <c r="I267"/>
      <c r="J267"/>
      <c r="K267"/>
      <c r="L267"/>
      <c r="M267"/>
      <c r="N267"/>
      <c r="O267"/>
      <c r="P267"/>
      <c r="Q267"/>
      <c r="R267"/>
      <c r="S267"/>
      <c r="T267"/>
      <c r="U267"/>
      <c r="V267"/>
      <c r="W267"/>
      <c r="X267"/>
      <c r="Y267"/>
      <c r="Z267"/>
    </row>
    <row r="268" spans="8:26" ht="15.75" customHeight="1" x14ac:dyDescent="0.2">
      <c r="H268"/>
      <c r="I268"/>
      <c r="J268"/>
      <c r="K268"/>
      <c r="L268"/>
      <c r="M268"/>
      <c r="N268"/>
      <c r="O268"/>
      <c r="P268"/>
      <c r="Q268"/>
      <c r="R268"/>
      <c r="S268"/>
      <c r="T268"/>
      <c r="U268"/>
      <c r="V268"/>
      <c r="W268"/>
      <c r="X268"/>
      <c r="Y268"/>
      <c r="Z268"/>
    </row>
    <row r="269" spans="8:26" ht="15.75" customHeight="1" x14ac:dyDescent="0.2">
      <c r="H269"/>
      <c r="I269"/>
      <c r="J269"/>
      <c r="K269"/>
      <c r="L269"/>
      <c r="M269"/>
      <c r="N269"/>
      <c r="O269"/>
      <c r="P269"/>
      <c r="Q269"/>
      <c r="R269"/>
      <c r="S269"/>
      <c r="T269"/>
      <c r="U269"/>
      <c r="V269"/>
      <c r="W269"/>
      <c r="X269"/>
      <c r="Y269"/>
      <c r="Z269"/>
    </row>
    <row r="270" spans="8:26" ht="15.75" customHeight="1" x14ac:dyDescent="0.2">
      <c r="H270"/>
      <c r="I270"/>
      <c r="J270"/>
      <c r="K270"/>
      <c r="L270"/>
      <c r="M270"/>
      <c r="N270"/>
      <c r="O270"/>
      <c r="P270"/>
      <c r="Q270"/>
      <c r="R270"/>
      <c r="S270"/>
      <c r="T270"/>
      <c r="U270"/>
      <c r="V270"/>
      <c r="W270"/>
      <c r="X270"/>
      <c r="Y270"/>
      <c r="Z270"/>
    </row>
    <row r="271" spans="8:26" ht="15.75" customHeight="1" x14ac:dyDescent="0.2">
      <c r="H271"/>
      <c r="I271"/>
      <c r="J271"/>
      <c r="K271"/>
      <c r="L271"/>
      <c r="M271"/>
      <c r="N271"/>
      <c r="O271"/>
      <c r="P271"/>
      <c r="Q271"/>
      <c r="R271"/>
      <c r="S271"/>
      <c r="T271"/>
      <c r="U271"/>
      <c r="V271"/>
      <c r="W271"/>
      <c r="X271"/>
      <c r="Y271"/>
      <c r="Z271"/>
    </row>
    <row r="272" spans="8:26" ht="15.75" customHeight="1" x14ac:dyDescent="0.2">
      <c r="H272"/>
      <c r="I272"/>
      <c r="J272"/>
      <c r="K272"/>
      <c r="L272"/>
      <c r="M272"/>
      <c r="N272"/>
      <c r="O272"/>
      <c r="P272"/>
      <c r="Q272"/>
      <c r="R272"/>
      <c r="S272"/>
      <c r="T272"/>
      <c r="U272"/>
      <c r="V272"/>
      <c r="W272"/>
      <c r="X272"/>
      <c r="Y272"/>
      <c r="Z272"/>
    </row>
    <row r="273" spans="8:26" ht="15.75" customHeight="1" x14ac:dyDescent="0.2">
      <c r="H273"/>
      <c r="I273"/>
      <c r="J273"/>
      <c r="K273"/>
      <c r="L273"/>
      <c r="M273"/>
      <c r="N273"/>
      <c r="O273"/>
      <c r="P273"/>
      <c r="Q273"/>
      <c r="R273"/>
      <c r="S273"/>
      <c r="T273"/>
      <c r="U273"/>
      <c r="V273"/>
      <c r="W273"/>
      <c r="X273"/>
      <c r="Y273"/>
      <c r="Z273"/>
    </row>
    <row r="274" spans="8:26" ht="15.75" customHeight="1" x14ac:dyDescent="0.2">
      <c r="H274"/>
      <c r="I274"/>
      <c r="J274"/>
      <c r="K274"/>
      <c r="L274"/>
      <c r="M274"/>
      <c r="N274"/>
      <c r="O274"/>
      <c r="P274"/>
      <c r="Q274"/>
      <c r="R274"/>
      <c r="S274"/>
      <c r="T274"/>
      <c r="U274"/>
      <c r="V274"/>
      <c r="W274"/>
      <c r="X274"/>
      <c r="Y274"/>
      <c r="Z274"/>
    </row>
    <row r="275" spans="8:26" ht="15.75" customHeight="1" x14ac:dyDescent="0.2">
      <c r="H275"/>
      <c r="I275"/>
      <c r="J275"/>
      <c r="K275"/>
      <c r="L275"/>
      <c r="M275"/>
      <c r="N275"/>
      <c r="O275"/>
      <c r="P275"/>
      <c r="Q275"/>
      <c r="R275"/>
      <c r="S275"/>
      <c r="T275"/>
      <c r="U275"/>
      <c r="V275"/>
      <c r="W275"/>
      <c r="X275"/>
      <c r="Y275"/>
      <c r="Z275"/>
    </row>
    <row r="276" spans="8:26" ht="15.75" customHeight="1" x14ac:dyDescent="0.2">
      <c r="H276"/>
      <c r="I276"/>
      <c r="J276"/>
      <c r="K276"/>
      <c r="L276"/>
      <c r="M276"/>
      <c r="N276"/>
      <c r="O276"/>
      <c r="P276"/>
      <c r="Q276"/>
      <c r="R276"/>
      <c r="S276"/>
      <c r="T276"/>
      <c r="U276"/>
      <c r="V276"/>
      <c r="W276"/>
      <c r="X276"/>
      <c r="Y276"/>
      <c r="Z276"/>
    </row>
    <row r="277" spans="8:26" ht="15.75" customHeight="1" x14ac:dyDescent="0.2">
      <c r="H277"/>
      <c r="I277"/>
      <c r="J277"/>
      <c r="K277"/>
      <c r="L277"/>
      <c r="M277"/>
      <c r="N277"/>
      <c r="O277"/>
      <c r="P277"/>
      <c r="Q277"/>
      <c r="R277"/>
      <c r="S277"/>
      <c r="T277"/>
      <c r="U277"/>
      <c r="V277"/>
      <c r="W277"/>
      <c r="X277"/>
      <c r="Y277"/>
      <c r="Z277"/>
    </row>
    <row r="278" spans="8:26" ht="15.75" customHeight="1" x14ac:dyDescent="0.2">
      <c r="H278"/>
      <c r="I278"/>
      <c r="J278"/>
      <c r="K278"/>
      <c r="L278"/>
      <c r="M278"/>
      <c r="N278"/>
      <c r="O278"/>
      <c r="P278"/>
      <c r="Q278"/>
      <c r="R278"/>
      <c r="S278"/>
      <c r="T278"/>
      <c r="U278"/>
      <c r="V278"/>
      <c r="W278"/>
      <c r="X278"/>
      <c r="Y278"/>
      <c r="Z278"/>
    </row>
    <row r="279" spans="8:26" ht="15.75" customHeight="1" x14ac:dyDescent="0.2">
      <c r="H279"/>
      <c r="I279"/>
      <c r="J279"/>
      <c r="K279"/>
      <c r="L279"/>
      <c r="M279"/>
      <c r="N279"/>
      <c r="O279"/>
      <c r="P279"/>
      <c r="Q279"/>
      <c r="R279"/>
      <c r="S279"/>
      <c r="T279"/>
      <c r="U279"/>
      <c r="V279"/>
      <c r="W279"/>
      <c r="X279"/>
      <c r="Y279"/>
      <c r="Z279"/>
    </row>
    <row r="280" spans="8:26" ht="15.75" customHeight="1" x14ac:dyDescent="0.2">
      <c r="H280"/>
      <c r="I280"/>
      <c r="J280"/>
      <c r="K280"/>
      <c r="L280"/>
      <c r="M280"/>
      <c r="N280"/>
      <c r="O280"/>
      <c r="P280"/>
      <c r="Q280"/>
      <c r="R280"/>
      <c r="S280"/>
      <c r="T280"/>
      <c r="U280"/>
      <c r="V280"/>
      <c r="W280"/>
      <c r="X280"/>
      <c r="Y280"/>
      <c r="Z280"/>
    </row>
    <row r="281" spans="8:26" ht="15.75" customHeight="1" x14ac:dyDescent="0.2">
      <c r="H281"/>
      <c r="I281"/>
      <c r="J281"/>
      <c r="K281"/>
      <c r="L281"/>
      <c r="M281"/>
      <c r="N281"/>
      <c r="O281"/>
      <c r="P281"/>
      <c r="Q281"/>
      <c r="R281"/>
      <c r="S281"/>
      <c r="T281"/>
      <c r="U281"/>
      <c r="V281"/>
      <c r="W281"/>
      <c r="X281"/>
      <c r="Y281"/>
      <c r="Z281"/>
    </row>
    <row r="282" spans="8:26" ht="15.75" customHeight="1" x14ac:dyDescent="0.2">
      <c r="H282"/>
      <c r="I282"/>
      <c r="J282"/>
      <c r="K282"/>
      <c r="L282"/>
      <c r="M282"/>
      <c r="N282"/>
      <c r="O282"/>
      <c r="P282"/>
      <c r="Q282"/>
      <c r="R282"/>
      <c r="S282"/>
      <c r="T282"/>
      <c r="U282"/>
      <c r="V282"/>
      <c r="W282"/>
      <c r="X282"/>
      <c r="Y282"/>
      <c r="Z282"/>
    </row>
    <row r="283" spans="8:26" ht="15.75" customHeight="1" x14ac:dyDescent="0.2">
      <c r="H283"/>
      <c r="I283"/>
      <c r="J283"/>
      <c r="K283"/>
      <c r="L283"/>
      <c r="M283"/>
      <c r="N283"/>
      <c r="O283"/>
      <c r="P283"/>
      <c r="Q283"/>
      <c r="R283"/>
      <c r="S283"/>
      <c r="T283"/>
      <c r="U283"/>
      <c r="V283"/>
      <c r="W283"/>
      <c r="X283"/>
      <c r="Y283"/>
      <c r="Z283"/>
    </row>
    <row r="284" spans="8:26" ht="15.75" customHeight="1" x14ac:dyDescent="0.2">
      <c r="H284"/>
      <c r="I284"/>
      <c r="J284"/>
      <c r="K284"/>
      <c r="L284"/>
      <c r="M284"/>
      <c r="N284"/>
      <c r="O284"/>
      <c r="P284"/>
      <c r="Q284"/>
      <c r="R284"/>
      <c r="S284"/>
      <c r="T284"/>
      <c r="U284"/>
      <c r="V284"/>
      <c r="W284"/>
      <c r="X284"/>
      <c r="Y284"/>
      <c r="Z284"/>
    </row>
    <row r="285" spans="8:26" ht="15.75" customHeight="1" x14ac:dyDescent="0.2">
      <c r="H285"/>
      <c r="I285"/>
      <c r="J285"/>
      <c r="K285"/>
      <c r="L285"/>
      <c r="M285"/>
      <c r="N285"/>
      <c r="O285"/>
      <c r="P285"/>
      <c r="Q285"/>
      <c r="R285"/>
      <c r="S285"/>
      <c r="T285"/>
      <c r="U285"/>
      <c r="V285"/>
      <c r="W285"/>
      <c r="X285"/>
      <c r="Y285"/>
      <c r="Z285"/>
    </row>
    <row r="286" spans="8:26" ht="15.75" customHeight="1" x14ac:dyDescent="0.2">
      <c r="H286"/>
      <c r="I286"/>
      <c r="J286"/>
      <c r="K286"/>
      <c r="L286"/>
      <c r="M286"/>
      <c r="N286"/>
      <c r="O286"/>
      <c r="P286"/>
      <c r="Q286"/>
      <c r="R286"/>
      <c r="S286"/>
      <c r="T286"/>
      <c r="U286"/>
      <c r="V286"/>
      <c r="W286"/>
      <c r="X286"/>
      <c r="Y286"/>
      <c r="Z286"/>
    </row>
    <row r="287" spans="8:26" ht="15.75" customHeight="1" x14ac:dyDescent="0.2">
      <c r="H287"/>
      <c r="I287"/>
      <c r="J287"/>
      <c r="K287"/>
      <c r="L287"/>
      <c r="M287"/>
      <c r="N287"/>
      <c r="O287"/>
      <c r="P287"/>
      <c r="Q287"/>
      <c r="R287"/>
      <c r="S287"/>
      <c r="T287"/>
      <c r="U287"/>
      <c r="V287"/>
      <c r="W287"/>
      <c r="X287"/>
      <c r="Y287"/>
      <c r="Z287"/>
    </row>
    <row r="288" spans="8:26" ht="15.75" customHeight="1" x14ac:dyDescent="0.2">
      <c r="H288"/>
      <c r="I288"/>
      <c r="J288"/>
      <c r="K288"/>
      <c r="L288"/>
      <c r="M288"/>
      <c r="N288"/>
      <c r="O288"/>
      <c r="P288"/>
      <c r="Q288"/>
      <c r="R288"/>
      <c r="S288"/>
      <c r="T288"/>
      <c r="U288"/>
      <c r="V288"/>
      <c r="W288"/>
      <c r="X288"/>
      <c r="Y288"/>
      <c r="Z288"/>
    </row>
    <row r="289" spans="8:26" ht="15.75" customHeight="1" x14ac:dyDescent="0.2">
      <c r="H289"/>
      <c r="I289"/>
      <c r="J289"/>
      <c r="K289"/>
      <c r="L289"/>
      <c r="M289"/>
      <c r="N289"/>
      <c r="O289"/>
      <c r="P289"/>
      <c r="Q289"/>
      <c r="R289"/>
      <c r="S289"/>
      <c r="T289"/>
      <c r="U289"/>
      <c r="V289"/>
      <c r="W289"/>
      <c r="X289"/>
      <c r="Y289"/>
      <c r="Z289"/>
    </row>
    <row r="290" spans="8:26" ht="15.75" customHeight="1" x14ac:dyDescent="0.2">
      <c r="H290"/>
      <c r="I290"/>
      <c r="J290"/>
      <c r="K290"/>
      <c r="L290"/>
      <c r="M290"/>
      <c r="N290"/>
      <c r="O290"/>
      <c r="P290"/>
      <c r="Q290"/>
      <c r="R290"/>
      <c r="S290"/>
      <c r="T290"/>
      <c r="U290"/>
      <c r="V290"/>
      <c r="W290"/>
      <c r="X290"/>
      <c r="Y290"/>
      <c r="Z290"/>
    </row>
    <row r="291" spans="8:26" ht="15.75" customHeight="1" x14ac:dyDescent="0.2">
      <c r="H291"/>
      <c r="I291"/>
      <c r="J291"/>
      <c r="K291"/>
      <c r="L291"/>
      <c r="M291"/>
      <c r="N291"/>
      <c r="O291"/>
      <c r="P291"/>
      <c r="Q291"/>
      <c r="R291"/>
      <c r="S291"/>
      <c r="T291"/>
      <c r="U291"/>
      <c r="V291"/>
      <c r="W291"/>
      <c r="X291"/>
      <c r="Y291"/>
      <c r="Z291"/>
    </row>
    <row r="292" spans="8:26" ht="15.75" customHeight="1" x14ac:dyDescent="0.2">
      <c r="H292"/>
      <c r="I292"/>
      <c r="J292"/>
      <c r="K292"/>
      <c r="L292"/>
      <c r="M292"/>
      <c r="N292"/>
      <c r="O292"/>
      <c r="P292"/>
      <c r="Q292"/>
      <c r="R292"/>
      <c r="S292"/>
      <c r="T292"/>
      <c r="U292"/>
      <c r="V292"/>
      <c r="W292"/>
      <c r="X292"/>
      <c r="Y292"/>
      <c r="Z292"/>
    </row>
    <row r="293" spans="8:26" ht="15.75" customHeight="1" x14ac:dyDescent="0.2">
      <c r="H293"/>
      <c r="I293"/>
      <c r="J293"/>
      <c r="K293"/>
      <c r="L293"/>
      <c r="M293"/>
      <c r="N293"/>
      <c r="O293"/>
      <c r="P293"/>
      <c r="Q293"/>
      <c r="R293"/>
      <c r="S293"/>
      <c r="T293"/>
      <c r="U293"/>
      <c r="V293"/>
      <c r="W293"/>
      <c r="X293"/>
      <c r="Y293"/>
      <c r="Z293"/>
    </row>
    <row r="294" spans="8:26" ht="15.75" customHeight="1" x14ac:dyDescent="0.2">
      <c r="H294"/>
      <c r="I294"/>
      <c r="J294"/>
      <c r="K294"/>
      <c r="L294"/>
      <c r="M294"/>
      <c r="N294"/>
      <c r="O294"/>
      <c r="P294"/>
      <c r="Q294"/>
      <c r="R294"/>
      <c r="S294"/>
      <c r="T294"/>
      <c r="U294"/>
      <c r="V294"/>
      <c r="W294"/>
      <c r="X294"/>
      <c r="Y294"/>
      <c r="Z294"/>
    </row>
    <row r="295" spans="8:26" ht="15.75" customHeight="1" x14ac:dyDescent="0.2">
      <c r="H295"/>
      <c r="I295"/>
      <c r="J295"/>
      <c r="K295"/>
      <c r="L295"/>
      <c r="M295"/>
      <c r="N295"/>
      <c r="O295"/>
      <c r="P295"/>
      <c r="Q295"/>
      <c r="R295"/>
      <c r="S295"/>
      <c r="T295"/>
      <c r="U295"/>
      <c r="V295"/>
      <c r="W295"/>
      <c r="X295"/>
      <c r="Y295"/>
      <c r="Z295"/>
    </row>
    <row r="296" spans="8:26" ht="15.75" customHeight="1" x14ac:dyDescent="0.2">
      <c r="H296"/>
      <c r="I296"/>
      <c r="J296"/>
      <c r="K296"/>
      <c r="L296"/>
      <c r="M296"/>
      <c r="N296"/>
      <c r="O296"/>
      <c r="P296"/>
      <c r="Q296"/>
      <c r="R296"/>
      <c r="S296"/>
      <c r="T296"/>
      <c r="U296"/>
      <c r="V296"/>
      <c r="W296"/>
      <c r="X296"/>
      <c r="Y296"/>
      <c r="Z296"/>
    </row>
    <row r="297" spans="8:26" ht="15.75" customHeight="1" x14ac:dyDescent="0.2">
      <c r="H297"/>
      <c r="I297"/>
      <c r="J297"/>
      <c r="K297"/>
      <c r="L297"/>
      <c r="M297"/>
      <c r="N297"/>
      <c r="O297"/>
      <c r="P297"/>
      <c r="Q297"/>
      <c r="R297"/>
      <c r="S297"/>
      <c r="T297"/>
      <c r="U297"/>
      <c r="V297"/>
      <c r="W297"/>
      <c r="X297"/>
      <c r="Y297"/>
      <c r="Z297"/>
    </row>
    <row r="298" spans="8:26" ht="15.75" customHeight="1" x14ac:dyDescent="0.2">
      <c r="H298"/>
      <c r="I298"/>
      <c r="J298"/>
      <c r="K298"/>
      <c r="L298"/>
      <c r="M298"/>
      <c r="N298"/>
      <c r="O298"/>
      <c r="P298"/>
      <c r="Q298"/>
      <c r="R298"/>
      <c r="S298"/>
      <c r="T298"/>
      <c r="U298"/>
      <c r="V298"/>
      <c r="W298"/>
      <c r="X298"/>
      <c r="Y298"/>
      <c r="Z298"/>
    </row>
    <row r="299" spans="8:26" ht="15.75" customHeight="1" x14ac:dyDescent="0.2">
      <c r="H299"/>
      <c r="I299"/>
      <c r="J299"/>
      <c r="K299"/>
      <c r="L299"/>
      <c r="M299"/>
      <c r="N299"/>
      <c r="O299"/>
      <c r="P299"/>
      <c r="Q299"/>
      <c r="R299"/>
      <c r="S299"/>
      <c r="T299"/>
      <c r="U299"/>
      <c r="V299"/>
      <c r="W299"/>
      <c r="X299"/>
      <c r="Y299"/>
      <c r="Z299"/>
    </row>
    <row r="300" spans="8:26" ht="15.75" customHeight="1" x14ac:dyDescent="0.2">
      <c r="H300"/>
      <c r="I300"/>
      <c r="J300"/>
      <c r="K300"/>
      <c r="L300"/>
      <c r="M300"/>
      <c r="N300"/>
      <c r="O300"/>
      <c r="P300"/>
      <c r="Q300"/>
      <c r="R300"/>
      <c r="S300"/>
      <c r="T300"/>
      <c r="U300"/>
      <c r="V300"/>
      <c r="W300"/>
      <c r="X300"/>
      <c r="Y300"/>
      <c r="Z300"/>
    </row>
    <row r="301" spans="8:26" ht="15.75" customHeight="1" x14ac:dyDescent="0.2">
      <c r="H301"/>
      <c r="I301"/>
      <c r="J301"/>
      <c r="K301"/>
      <c r="L301"/>
      <c r="M301"/>
      <c r="N301"/>
      <c r="O301"/>
      <c r="P301"/>
      <c r="Q301"/>
      <c r="R301"/>
      <c r="S301"/>
      <c r="T301"/>
      <c r="U301"/>
      <c r="V301"/>
      <c r="W301"/>
      <c r="X301"/>
      <c r="Y301"/>
      <c r="Z301"/>
    </row>
    <row r="302" spans="8:26" ht="15.75" customHeight="1" x14ac:dyDescent="0.2">
      <c r="H302"/>
      <c r="I302"/>
      <c r="J302"/>
      <c r="K302"/>
      <c r="L302"/>
      <c r="M302"/>
      <c r="N302"/>
      <c r="O302"/>
      <c r="P302"/>
      <c r="Q302"/>
      <c r="R302"/>
      <c r="S302"/>
      <c r="T302"/>
      <c r="U302"/>
      <c r="V302"/>
      <c r="W302"/>
      <c r="X302"/>
      <c r="Y302"/>
      <c r="Z302"/>
    </row>
    <row r="303" spans="8:26" ht="15.75" customHeight="1" x14ac:dyDescent="0.2">
      <c r="H303"/>
      <c r="I303"/>
      <c r="J303"/>
      <c r="K303"/>
      <c r="L303"/>
      <c r="M303"/>
      <c r="N303"/>
      <c r="O303"/>
      <c r="P303"/>
      <c r="Q303"/>
      <c r="R303"/>
      <c r="S303"/>
      <c r="T303"/>
      <c r="U303"/>
      <c r="V303"/>
      <c r="W303"/>
      <c r="X303"/>
      <c r="Y303"/>
      <c r="Z303"/>
    </row>
    <row r="304" spans="8:26" ht="15.75" customHeight="1" x14ac:dyDescent="0.2">
      <c r="H304"/>
      <c r="I304"/>
      <c r="J304"/>
      <c r="K304"/>
      <c r="L304"/>
      <c r="M304"/>
      <c r="N304"/>
      <c r="O304"/>
      <c r="P304"/>
      <c r="Q304"/>
      <c r="R304"/>
      <c r="S304"/>
      <c r="T304"/>
      <c r="U304"/>
      <c r="V304"/>
      <c r="W304"/>
      <c r="X304"/>
      <c r="Y304"/>
      <c r="Z304"/>
    </row>
    <row r="305" spans="8:26" ht="15.75" customHeight="1" x14ac:dyDescent="0.2">
      <c r="H305"/>
      <c r="I305"/>
      <c r="J305"/>
      <c r="K305"/>
      <c r="L305"/>
      <c r="M305"/>
      <c r="N305"/>
      <c r="O305"/>
      <c r="P305"/>
      <c r="Q305"/>
      <c r="R305"/>
      <c r="S305"/>
      <c r="T305"/>
      <c r="U305"/>
      <c r="V305"/>
      <c r="W305"/>
      <c r="X305"/>
      <c r="Y305"/>
      <c r="Z305"/>
    </row>
    <row r="306" spans="8:26" ht="15.75" customHeight="1" x14ac:dyDescent="0.2">
      <c r="H306"/>
      <c r="I306"/>
      <c r="J306"/>
      <c r="K306"/>
      <c r="L306"/>
      <c r="M306"/>
      <c r="N306"/>
      <c r="O306"/>
      <c r="P306"/>
      <c r="Q306"/>
      <c r="R306"/>
      <c r="S306"/>
      <c r="T306"/>
      <c r="U306"/>
      <c r="V306"/>
      <c r="W306"/>
      <c r="X306"/>
      <c r="Y306"/>
      <c r="Z306"/>
    </row>
    <row r="307" spans="8:26" ht="15.75" customHeight="1" x14ac:dyDescent="0.2">
      <c r="H307"/>
      <c r="I307"/>
      <c r="J307"/>
      <c r="K307"/>
      <c r="L307"/>
      <c r="M307"/>
      <c r="N307"/>
      <c r="O307"/>
      <c r="P307"/>
      <c r="Q307"/>
      <c r="R307"/>
      <c r="S307"/>
      <c r="T307"/>
      <c r="U307"/>
      <c r="V307"/>
      <c r="W307"/>
      <c r="X307"/>
      <c r="Y307"/>
      <c r="Z307"/>
    </row>
    <row r="308" spans="8:26" ht="15.75" customHeight="1" x14ac:dyDescent="0.2">
      <c r="H308"/>
      <c r="I308"/>
      <c r="J308"/>
      <c r="K308"/>
      <c r="L308"/>
      <c r="M308"/>
      <c r="N308"/>
      <c r="O308"/>
      <c r="P308"/>
      <c r="Q308"/>
      <c r="R308"/>
      <c r="S308"/>
      <c r="T308"/>
      <c r="U308"/>
      <c r="V308"/>
      <c r="W308"/>
      <c r="X308"/>
      <c r="Y308"/>
      <c r="Z308"/>
    </row>
    <row r="309" spans="8:26" ht="15.75" customHeight="1" x14ac:dyDescent="0.2">
      <c r="H309"/>
      <c r="I309"/>
      <c r="J309"/>
      <c r="K309"/>
      <c r="L309"/>
      <c r="M309"/>
      <c r="N309"/>
      <c r="O309"/>
      <c r="P309"/>
      <c r="Q309"/>
      <c r="R309"/>
      <c r="S309"/>
      <c r="T309"/>
      <c r="U309"/>
      <c r="V309"/>
      <c r="W309"/>
      <c r="X309"/>
      <c r="Y309"/>
      <c r="Z309"/>
    </row>
    <row r="310" spans="8:26" ht="15.75" customHeight="1" x14ac:dyDescent="0.2">
      <c r="H310"/>
      <c r="I310"/>
      <c r="J310"/>
      <c r="K310"/>
      <c r="L310"/>
      <c r="M310"/>
      <c r="N310"/>
      <c r="O310"/>
      <c r="P310"/>
      <c r="Q310"/>
      <c r="R310"/>
      <c r="S310"/>
      <c r="T310"/>
      <c r="U310"/>
      <c r="V310"/>
      <c r="W310"/>
      <c r="X310"/>
      <c r="Y310"/>
      <c r="Z310"/>
    </row>
    <row r="311" spans="8:26" ht="15.75" customHeight="1" x14ac:dyDescent="0.2">
      <c r="H311"/>
      <c r="I311"/>
      <c r="J311"/>
      <c r="K311"/>
      <c r="L311"/>
      <c r="M311"/>
      <c r="N311"/>
      <c r="O311"/>
      <c r="P311"/>
      <c r="Q311"/>
      <c r="R311"/>
      <c r="S311"/>
      <c r="T311"/>
      <c r="U311"/>
      <c r="V311"/>
      <c r="W311"/>
      <c r="X311"/>
      <c r="Y311"/>
      <c r="Z311"/>
    </row>
    <row r="312" spans="8:26" ht="15.75" customHeight="1" x14ac:dyDescent="0.2">
      <c r="H312"/>
      <c r="I312"/>
      <c r="J312"/>
      <c r="K312"/>
      <c r="L312"/>
      <c r="M312"/>
      <c r="N312"/>
      <c r="O312"/>
      <c r="P312"/>
      <c r="Q312"/>
      <c r="R312"/>
      <c r="S312"/>
      <c r="T312"/>
      <c r="U312"/>
      <c r="V312"/>
      <c r="W312"/>
      <c r="X312"/>
      <c r="Y312"/>
      <c r="Z312"/>
    </row>
    <row r="313" spans="8:26" ht="15.75" customHeight="1" x14ac:dyDescent="0.2">
      <c r="H313"/>
      <c r="I313"/>
      <c r="J313"/>
      <c r="K313"/>
      <c r="L313"/>
      <c r="M313"/>
      <c r="N313"/>
      <c r="O313"/>
      <c r="P313"/>
      <c r="Q313"/>
      <c r="R313"/>
      <c r="S313"/>
      <c r="T313"/>
      <c r="U313"/>
      <c r="V313"/>
      <c r="W313"/>
      <c r="X313"/>
      <c r="Y313"/>
      <c r="Z313"/>
    </row>
    <row r="314" spans="8:26" ht="15.75" customHeight="1" x14ac:dyDescent="0.2">
      <c r="H314"/>
      <c r="I314"/>
      <c r="J314"/>
      <c r="K314"/>
      <c r="L314"/>
      <c r="M314"/>
      <c r="N314"/>
      <c r="O314"/>
      <c r="P314"/>
      <c r="Q314"/>
      <c r="R314"/>
      <c r="S314"/>
      <c r="T314"/>
      <c r="U314"/>
      <c r="V314"/>
      <c r="W314"/>
      <c r="X314"/>
      <c r="Y314"/>
      <c r="Z314"/>
    </row>
    <row r="315" spans="8:26" ht="15.75" customHeight="1" x14ac:dyDescent="0.2">
      <c r="H315"/>
      <c r="I315"/>
      <c r="J315"/>
      <c r="K315"/>
      <c r="L315"/>
      <c r="M315"/>
      <c r="N315"/>
      <c r="O315"/>
      <c r="P315"/>
      <c r="Q315"/>
      <c r="R315"/>
      <c r="S315"/>
      <c r="T315"/>
      <c r="U315"/>
      <c r="V315"/>
      <c r="W315"/>
      <c r="X315"/>
      <c r="Y315"/>
      <c r="Z315"/>
    </row>
    <row r="316" spans="8:26" ht="15.75" customHeight="1" x14ac:dyDescent="0.2">
      <c r="H316"/>
      <c r="I316"/>
      <c r="J316"/>
      <c r="K316"/>
      <c r="L316"/>
      <c r="M316"/>
      <c r="N316"/>
      <c r="O316"/>
      <c r="P316"/>
      <c r="Q316"/>
      <c r="R316"/>
      <c r="S316"/>
      <c r="T316"/>
      <c r="U316"/>
      <c r="V316"/>
      <c r="W316"/>
      <c r="X316"/>
      <c r="Y316"/>
      <c r="Z316"/>
    </row>
    <row r="317" spans="8:26" ht="15.75" customHeight="1" x14ac:dyDescent="0.2">
      <c r="H317"/>
      <c r="I317"/>
      <c r="J317"/>
      <c r="K317"/>
      <c r="L317"/>
      <c r="M317"/>
      <c r="N317"/>
      <c r="O317"/>
      <c r="P317"/>
      <c r="Q317"/>
      <c r="R317"/>
      <c r="S317"/>
      <c r="T317"/>
      <c r="U317"/>
      <c r="V317"/>
      <c r="W317"/>
      <c r="X317"/>
      <c r="Y317"/>
      <c r="Z317"/>
    </row>
    <row r="318" spans="8:26" ht="15.75" customHeight="1" x14ac:dyDescent="0.2">
      <c r="H318"/>
      <c r="I318"/>
      <c r="J318"/>
      <c r="K318"/>
      <c r="L318"/>
      <c r="M318"/>
      <c r="N318"/>
      <c r="O318"/>
      <c r="P318"/>
      <c r="Q318"/>
      <c r="R318"/>
      <c r="S318"/>
      <c r="T318"/>
      <c r="U318"/>
      <c r="V318"/>
      <c r="W318"/>
      <c r="X318"/>
      <c r="Y318"/>
      <c r="Z318"/>
    </row>
    <row r="319" spans="8:26" ht="15.75" customHeight="1" x14ac:dyDescent="0.2">
      <c r="H319"/>
      <c r="I319"/>
      <c r="J319"/>
      <c r="K319"/>
      <c r="L319"/>
      <c r="M319"/>
      <c r="N319"/>
      <c r="O319"/>
      <c r="P319"/>
      <c r="Q319"/>
      <c r="R319"/>
      <c r="S319"/>
      <c r="T319"/>
      <c r="U319"/>
      <c r="V319"/>
      <c r="W319"/>
      <c r="X319"/>
      <c r="Y319"/>
      <c r="Z319"/>
    </row>
    <row r="320" spans="8:26" ht="15.75" customHeight="1" x14ac:dyDescent="0.2">
      <c r="H320"/>
      <c r="I320"/>
      <c r="J320"/>
      <c r="K320"/>
      <c r="L320"/>
      <c r="M320"/>
      <c r="N320"/>
      <c r="O320"/>
      <c r="P320"/>
      <c r="Q320"/>
      <c r="R320"/>
      <c r="S320"/>
      <c r="T320"/>
      <c r="U320"/>
      <c r="V320"/>
      <c r="W320"/>
      <c r="X320"/>
      <c r="Y320"/>
      <c r="Z320"/>
    </row>
    <row r="321" spans="8:26" ht="15.75" customHeight="1" x14ac:dyDescent="0.2">
      <c r="H321"/>
      <c r="I321"/>
      <c r="J321"/>
      <c r="K321"/>
      <c r="L321"/>
      <c r="M321"/>
      <c r="N321"/>
      <c r="O321"/>
      <c r="P321"/>
      <c r="Q321"/>
      <c r="R321"/>
      <c r="S321"/>
      <c r="T321"/>
      <c r="U321"/>
      <c r="V321"/>
      <c r="W321"/>
      <c r="X321"/>
      <c r="Y321"/>
      <c r="Z321"/>
    </row>
    <row r="322" spans="8:26" ht="15.75" customHeight="1" x14ac:dyDescent="0.2">
      <c r="H322"/>
      <c r="I322"/>
      <c r="J322"/>
      <c r="K322"/>
      <c r="L322"/>
      <c r="M322"/>
      <c r="N322"/>
      <c r="O322"/>
      <c r="P322"/>
      <c r="Q322"/>
      <c r="R322"/>
      <c r="S322"/>
      <c r="T322"/>
      <c r="U322"/>
      <c r="V322"/>
      <c r="W322"/>
      <c r="X322"/>
      <c r="Y322"/>
      <c r="Z322"/>
    </row>
    <row r="323" spans="8:26" ht="15.75" customHeight="1" x14ac:dyDescent="0.2">
      <c r="H323"/>
      <c r="I323"/>
      <c r="J323"/>
      <c r="K323"/>
      <c r="L323"/>
      <c r="M323"/>
      <c r="N323"/>
      <c r="O323"/>
      <c r="P323"/>
      <c r="Q323"/>
      <c r="R323"/>
      <c r="S323"/>
      <c r="T323"/>
      <c r="U323"/>
      <c r="V323"/>
      <c r="W323"/>
      <c r="X323"/>
      <c r="Y323"/>
      <c r="Z323"/>
    </row>
    <row r="324" spans="8:26" ht="15.75" customHeight="1" x14ac:dyDescent="0.2">
      <c r="H324"/>
      <c r="I324"/>
      <c r="J324"/>
      <c r="K324"/>
      <c r="L324"/>
      <c r="M324"/>
      <c r="N324"/>
      <c r="O324"/>
      <c r="P324"/>
      <c r="Q324"/>
      <c r="R324"/>
      <c r="S324"/>
      <c r="T324"/>
      <c r="U324"/>
      <c r="V324"/>
      <c r="W324"/>
      <c r="X324"/>
      <c r="Y324"/>
      <c r="Z324"/>
    </row>
    <row r="325" spans="8:26" ht="15.75" customHeight="1" x14ac:dyDescent="0.2">
      <c r="H325"/>
      <c r="I325"/>
      <c r="J325"/>
      <c r="K325"/>
      <c r="L325"/>
      <c r="M325"/>
      <c r="N325"/>
      <c r="O325"/>
      <c r="P325"/>
      <c r="Q325"/>
      <c r="R325"/>
      <c r="S325"/>
      <c r="T325"/>
      <c r="U325"/>
      <c r="V325"/>
      <c r="W325"/>
      <c r="X325"/>
      <c r="Y325"/>
      <c r="Z325"/>
    </row>
    <row r="326" spans="8:26" ht="15.75" customHeight="1" x14ac:dyDescent="0.2">
      <c r="H326"/>
      <c r="I326"/>
      <c r="J326"/>
      <c r="K326"/>
      <c r="L326"/>
      <c r="M326"/>
      <c r="N326"/>
      <c r="O326"/>
      <c r="P326"/>
      <c r="Q326"/>
      <c r="R326"/>
      <c r="S326"/>
      <c r="T326"/>
      <c r="U326"/>
      <c r="V326"/>
      <c r="W326"/>
      <c r="X326"/>
      <c r="Y326"/>
      <c r="Z326"/>
    </row>
    <row r="327" spans="8:26" ht="15.75" customHeight="1" x14ac:dyDescent="0.2">
      <c r="H327"/>
      <c r="I327"/>
      <c r="J327"/>
      <c r="K327"/>
      <c r="L327"/>
      <c r="M327"/>
      <c r="N327"/>
      <c r="O327"/>
      <c r="P327"/>
      <c r="Q327"/>
      <c r="R327"/>
      <c r="S327"/>
      <c r="T327"/>
      <c r="U327"/>
      <c r="V327"/>
      <c r="W327"/>
      <c r="X327"/>
      <c r="Y327"/>
      <c r="Z327"/>
    </row>
    <row r="328" spans="8:26" ht="15.75" customHeight="1" x14ac:dyDescent="0.2">
      <c r="H328"/>
      <c r="I328"/>
      <c r="J328"/>
      <c r="K328"/>
      <c r="L328"/>
      <c r="M328"/>
      <c r="N328"/>
      <c r="O328"/>
      <c r="P328"/>
      <c r="Q328"/>
      <c r="R328"/>
      <c r="S328"/>
      <c r="T328"/>
      <c r="U328"/>
      <c r="V328"/>
      <c r="W328"/>
      <c r="X328"/>
      <c r="Y328"/>
      <c r="Z328"/>
    </row>
    <row r="329" spans="8:26" ht="15.75" customHeight="1" x14ac:dyDescent="0.2">
      <c r="H329"/>
      <c r="I329"/>
      <c r="J329"/>
      <c r="K329"/>
      <c r="L329"/>
      <c r="M329"/>
      <c r="N329"/>
      <c r="O329"/>
      <c r="P329"/>
      <c r="Q329"/>
      <c r="R329"/>
      <c r="S329"/>
      <c r="T329"/>
      <c r="U329"/>
      <c r="V329"/>
      <c r="W329"/>
      <c r="X329"/>
      <c r="Y329"/>
      <c r="Z329"/>
    </row>
    <row r="330" spans="8:26" ht="15.75" customHeight="1" x14ac:dyDescent="0.2">
      <c r="H330"/>
      <c r="I330"/>
      <c r="J330"/>
      <c r="K330"/>
      <c r="L330"/>
      <c r="M330"/>
      <c r="N330"/>
      <c r="O330"/>
      <c r="P330"/>
      <c r="Q330"/>
      <c r="R330"/>
      <c r="S330"/>
      <c r="T330"/>
      <c r="U330"/>
      <c r="V330"/>
      <c r="W330"/>
      <c r="X330"/>
      <c r="Y330"/>
      <c r="Z330"/>
    </row>
    <row r="331" spans="8:26" ht="15.75" customHeight="1" x14ac:dyDescent="0.2">
      <c r="H331"/>
      <c r="I331"/>
      <c r="J331"/>
      <c r="K331"/>
      <c r="L331"/>
      <c r="M331"/>
      <c r="N331"/>
      <c r="O331"/>
      <c r="P331"/>
      <c r="Q331"/>
      <c r="R331"/>
      <c r="S331"/>
      <c r="T331"/>
      <c r="U331"/>
      <c r="V331"/>
      <c r="W331"/>
      <c r="X331"/>
      <c r="Y331"/>
      <c r="Z331"/>
    </row>
    <row r="332" spans="8:26" ht="15.75" customHeight="1" x14ac:dyDescent="0.2">
      <c r="H332"/>
      <c r="I332"/>
      <c r="J332"/>
      <c r="K332"/>
      <c r="L332"/>
      <c r="M332"/>
      <c r="N332"/>
      <c r="O332"/>
      <c r="P332"/>
      <c r="Q332"/>
      <c r="R332"/>
      <c r="S332"/>
      <c r="T332"/>
      <c r="U332"/>
      <c r="V332"/>
      <c r="W332"/>
      <c r="X332"/>
      <c r="Y332"/>
      <c r="Z332"/>
    </row>
    <row r="333" spans="8:26" ht="15.75" customHeight="1" x14ac:dyDescent="0.2">
      <c r="H333"/>
      <c r="I333"/>
      <c r="J333"/>
      <c r="K333"/>
      <c r="L333"/>
      <c r="M333"/>
      <c r="N333"/>
      <c r="O333"/>
      <c r="P333"/>
      <c r="Q333"/>
      <c r="R333"/>
      <c r="S333"/>
      <c r="T333"/>
      <c r="U333"/>
      <c r="V333"/>
      <c r="W333"/>
      <c r="X333"/>
      <c r="Y333"/>
      <c r="Z333"/>
    </row>
    <row r="334" spans="8:26" ht="15.75" customHeight="1" x14ac:dyDescent="0.2">
      <c r="H334"/>
      <c r="I334"/>
      <c r="J334"/>
      <c r="K334"/>
      <c r="L334"/>
      <c r="M334"/>
      <c r="N334"/>
      <c r="O334"/>
      <c r="P334"/>
      <c r="Q334"/>
      <c r="R334"/>
      <c r="S334"/>
      <c r="T334"/>
      <c r="U334"/>
      <c r="V334"/>
      <c r="W334"/>
      <c r="X334"/>
      <c r="Y334"/>
      <c r="Z334"/>
    </row>
    <row r="335" spans="8:26" ht="15.75" customHeight="1" x14ac:dyDescent="0.2">
      <c r="H335"/>
      <c r="I335"/>
      <c r="J335"/>
      <c r="K335"/>
      <c r="L335"/>
      <c r="M335"/>
      <c r="N335"/>
      <c r="O335"/>
      <c r="P335"/>
      <c r="Q335"/>
      <c r="R335"/>
      <c r="S335"/>
      <c r="T335"/>
      <c r="U335"/>
      <c r="V335"/>
      <c r="W335"/>
      <c r="X335"/>
      <c r="Y335"/>
      <c r="Z335"/>
    </row>
    <row r="336" spans="8:26" ht="15.75" customHeight="1" x14ac:dyDescent="0.2">
      <c r="H336"/>
      <c r="I336"/>
      <c r="J336"/>
      <c r="K336"/>
      <c r="L336"/>
      <c r="M336"/>
      <c r="N336"/>
      <c r="O336"/>
      <c r="P336"/>
      <c r="Q336"/>
      <c r="R336"/>
      <c r="S336"/>
      <c r="T336"/>
      <c r="U336"/>
      <c r="V336"/>
      <c r="W336"/>
      <c r="X336"/>
      <c r="Y336"/>
      <c r="Z336"/>
    </row>
    <row r="337" spans="8:26" ht="15.75" customHeight="1" x14ac:dyDescent="0.2">
      <c r="H337"/>
      <c r="I337"/>
      <c r="J337"/>
      <c r="K337"/>
      <c r="L337"/>
      <c r="M337"/>
      <c r="N337"/>
      <c r="O337"/>
      <c r="P337"/>
      <c r="Q337"/>
      <c r="R337"/>
      <c r="S337"/>
      <c r="T337"/>
      <c r="U337"/>
      <c r="V337"/>
      <c r="W337"/>
      <c r="X337"/>
      <c r="Y337"/>
      <c r="Z337"/>
    </row>
    <row r="338" spans="8:26" ht="15.75" customHeight="1" x14ac:dyDescent="0.2">
      <c r="H338"/>
      <c r="I338"/>
      <c r="J338"/>
      <c r="K338"/>
      <c r="L338"/>
      <c r="M338"/>
      <c r="N338"/>
      <c r="O338"/>
      <c r="P338"/>
      <c r="Q338"/>
      <c r="R338"/>
      <c r="S338"/>
      <c r="T338"/>
      <c r="U338"/>
      <c r="V338"/>
      <c r="W338"/>
      <c r="X338"/>
      <c r="Y338"/>
      <c r="Z338"/>
    </row>
    <row r="339" spans="8:26" ht="15.75" customHeight="1" x14ac:dyDescent="0.2">
      <c r="H339"/>
      <c r="I339"/>
      <c r="J339"/>
      <c r="K339"/>
      <c r="L339"/>
      <c r="M339"/>
      <c r="N339"/>
      <c r="O339"/>
      <c r="P339"/>
      <c r="Q339"/>
      <c r="R339"/>
      <c r="S339"/>
      <c r="T339"/>
      <c r="U339"/>
      <c r="V339"/>
      <c r="W339"/>
      <c r="X339"/>
      <c r="Y339"/>
      <c r="Z339"/>
    </row>
    <row r="340" spans="8:26" ht="15.75" customHeight="1" x14ac:dyDescent="0.2">
      <c r="H340"/>
      <c r="I340"/>
      <c r="J340"/>
      <c r="K340"/>
      <c r="L340"/>
      <c r="M340"/>
      <c r="N340"/>
      <c r="O340"/>
      <c r="P340"/>
      <c r="Q340"/>
      <c r="R340"/>
      <c r="S340"/>
      <c r="T340"/>
      <c r="U340"/>
      <c r="V340"/>
      <c r="W340"/>
      <c r="X340"/>
      <c r="Y340"/>
      <c r="Z340"/>
    </row>
    <row r="341" spans="8:26" ht="15.75" customHeight="1" x14ac:dyDescent="0.2">
      <c r="H341"/>
      <c r="I341"/>
      <c r="J341"/>
      <c r="K341"/>
      <c r="L341"/>
      <c r="M341"/>
      <c r="N341"/>
      <c r="O341"/>
      <c r="P341"/>
      <c r="Q341"/>
      <c r="R341"/>
      <c r="S341"/>
      <c r="T341"/>
      <c r="U341"/>
      <c r="V341"/>
      <c r="W341"/>
      <c r="X341"/>
      <c r="Y341"/>
      <c r="Z341"/>
    </row>
    <row r="342" spans="8:26" ht="15.75" customHeight="1" x14ac:dyDescent="0.2">
      <c r="H342"/>
      <c r="I342"/>
      <c r="J342"/>
      <c r="K342"/>
      <c r="L342"/>
      <c r="M342"/>
      <c r="N342"/>
      <c r="O342"/>
      <c r="P342"/>
      <c r="Q342"/>
      <c r="R342"/>
      <c r="S342"/>
      <c r="T342"/>
      <c r="U342"/>
      <c r="V342"/>
      <c r="W342"/>
      <c r="X342"/>
      <c r="Y342"/>
      <c r="Z342"/>
    </row>
    <row r="343" spans="8:26" ht="15.75" customHeight="1" x14ac:dyDescent="0.2">
      <c r="H343"/>
      <c r="I343"/>
      <c r="J343"/>
      <c r="K343"/>
      <c r="L343"/>
      <c r="M343"/>
      <c r="N343"/>
      <c r="O343"/>
      <c r="P343"/>
      <c r="Q343"/>
      <c r="R343"/>
      <c r="S343"/>
      <c r="T343"/>
      <c r="U343"/>
      <c r="V343"/>
      <c r="W343"/>
      <c r="X343"/>
      <c r="Y343"/>
      <c r="Z343"/>
    </row>
    <row r="344" spans="8:26" ht="15.75" customHeight="1" x14ac:dyDescent="0.2">
      <c r="H344"/>
      <c r="I344"/>
      <c r="J344"/>
      <c r="K344"/>
      <c r="L344"/>
      <c r="M344"/>
      <c r="N344"/>
      <c r="O344"/>
      <c r="P344"/>
      <c r="Q344"/>
      <c r="R344"/>
      <c r="S344"/>
      <c r="T344"/>
      <c r="U344"/>
      <c r="V344"/>
      <c r="W344"/>
      <c r="X344"/>
      <c r="Y344"/>
      <c r="Z344"/>
    </row>
    <row r="345" spans="8:26" ht="15.75" customHeight="1" x14ac:dyDescent="0.2">
      <c r="H345"/>
      <c r="I345"/>
      <c r="J345"/>
      <c r="K345"/>
      <c r="L345"/>
      <c r="M345"/>
      <c r="N345"/>
      <c r="O345"/>
      <c r="P345"/>
      <c r="Q345"/>
      <c r="R345"/>
      <c r="S345"/>
      <c r="T345"/>
      <c r="U345"/>
      <c r="V345"/>
      <c r="W345"/>
      <c r="X345"/>
      <c r="Y345"/>
      <c r="Z345"/>
    </row>
    <row r="346" spans="8:26" ht="15.75" customHeight="1" x14ac:dyDescent="0.2">
      <c r="H346"/>
      <c r="I346"/>
      <c r="J346"/>
      <c r="K346"/>
      <c r="L346"/>
      <c r="M346"/>
      <c r="N346"/>
      <c r="O346"/>
      <c r="P346"/>
      <c r="Q346"/>
      <c r="R346"/>
      <c r="S346"/>
      <c r="T346"/>
      <c r="U346"/>
      <c r="V346"/>
      <c r="W346"/>
      <c r="X346"/>
      <c r="Y346"/>
      <c r="Z346"/>
    </row>
    <row r="347" spans="8:26" ht="15.75" customHeight="1" x14ac:dyDescent="0.2">
      <c r="H347"/>
      <c r="I347"/>
      <c r="J347"/>
      <c r="K347"/>
      <c r="L347"/>
      <c r="M347"/>
      <c r="N347"/>
      <c r="O347"/>
      <c r="P347"/>
      <c r="Q347"/>
      <c r="R347"/>
      <c r="S347"/>
      <c r="T347"/>
      <c r="U347"/>
      <c r="V347"/>
      <c r="W347"/>
      <c r="X347"/>
      <c r="Y347"/>
      <c r="Z347"/>
    </row>
    <row r="348" spans="8:26" ht="15.75" customHeight="1" x14ac:dyDescent="0.2">
      <c r="H348"/>
      <c r="I348"/>
      <c r="J348"/>
      <c r="K348"/>
      <c r="L348"/>
      <c r="M348"/>
      <c r="N348"/>
      <c r="O348"/>
      <c r="P348"/>
      <c r="Q348"/>
      <c r="R348"/>
      <c r="S348"/>
      <c r="T348"/>
      <c r="U348"/>
      <c r="V348"/>
      <c r="W348"/>
      <c r="X348"/>
      <c r="Y348"/>
      <c r="Z348"/>
    </row>
    <row r="349" spans="8:26" ht="15.75" customHeight="1" x14ac:dyDescent="0.2">
      <c r="H349"/>
      <c r="I349"/>
      <c r="J349"/>
      <c r="K349"/>
      <c r="L349"/>
      <c r="M349"/>
      <c r="N349"/>
      <c r="O349"/>
      <c r="P349"/>
      <c r="Q349"/>
      <c r="R349"/>
      <c r="S349"/>
      <c r="T349"/>
      <c r="U349"/>
      <c r="V349"/>
      <c r="W349"/>
      <c r="X349"/>
      <c r="Y349"/>
      <c r="Z349"/>
    </row>
    <row r="350" spans="8:26" ht="15.75" customHeight="1" x14ac:dyDescent="0.2">
      <c r="H350"/>
      <c r="I350"/>
      <c r="J350"/>
      <c r="K350"/>
      <c r="L350"/>
      <c r="M350"/>
      <c r="N350"/>
      <c r="O350"/>
      <c r="P350"/>
      <c r="Q350"/>
      <c r="R350"/>
      <c r="S350"/>
      <c r="T350"/>
      <c r="U350"/>
      <c r="V350"/>
      <c r="W350"/>
      <c r="X350"/>
      <c r="Y350"/>
      <c r="Z350"/>
    </row>
    <row r="351" spans="8:26" ht="15.75" customHeight="1" x14ac:dyDescent="0.2">
      <c r="H351"/>
      <c r="I351"/>
      <c r="J351"/>
      <c r="K351"/>
      <c r="L351"/>
      <c r="M351"/>
      <c r="N351"/>
      <c r="O351"/>
      <c r="P351"/>
      <c r="Q351"/>
      <c r="R351"/>
      <c r="S351"/>
      <c r="T351"/>
      <c r="U351"/>
      <c r="V351"/>
      <c r="W351"/>
      <c r="X351"/>
      <c r="Y351"/>
      <c r="Z351"/>
    </row>
    <row r="352" spans="8:26" ht="15.75" customHeight="1" x14ac:dyDescent="0.2">
      <c r="H352"/>
      <c r="I352"/>
      <c r="J352"/>
      <c r="K352"/>
      <c r="L352"/>
      <c r="M352"/>
      <c r="N352"/>
      <c r="O352"/>
      <c r="P352"/>
      <c r="Q352"/>
      <c r="R352"/>
      <c r="S352"/>
      <c r="T352"/>
      <c r="U352"/>
      <c r="V352"/>
      <c r="W352"/>
      <c r="X352"/>
      <c r="Y352"/>
      <c r="Z352"/>
    </row>
    <row r="353" spans="8:26" ht="15.75" customHeight="1" x14ac:dyDescent="0.2">
      <c r="H353"/>
      <c r="I353"/>
      <c r="J353"/>
      <c r="K353"/>
      <c r="L353"/>
      <c r="M353"/>
      <c r="N353"/>
      <c r="O353"/>
      <c r="P353"/>
      <c r="Q353"/>
      <c r="R353"/>
      <c r="S353"/>
      <c r="T353"/>
      <c r="U353"/>
      <c r="V353"/>
      <c r="W353"/>
      <c r="X353"/>
      <c r="Y353"/>
      <c r="Z353"/>
    </row>
    <row r="354" spans="8:26" ht="15.75" customHeight="1" x14ac:dyDescent="0.2">
      <c r="H354"/>
      <c r="I354"/>
      <c r="J354"/>
      <c r="K354"/>
      <c r="L354"/>
      <c r="M354"/>
      <c r="N354"/>
      <c r="O354"/>
      <c r="P354"/>
      <c r="Q354"/>
      <c r="R354"/>
      <c r="S354"/>
      <c r="T354"/>
      <c r="U354"/>
      <c r="V354"/>
      <c r="W354"/>
      <c r="X354"/>
      <c r="Y354"/>
      <c r="Z354"/>
    </row>
    <row r="355" spans="8:26" ht="15.75" customHeight="1" x14ac:dyDescent="0.2">
      <c r="H355"/>
      <c r="I355"/>
      <c r="J355"/>
      <c r="K355"/>
      <c r="L355"/>
      <c r="M355"/>
      <c r="N355"/>
      <c r="O355"/>
      <c r="P355"/>
      <c r="Q355"/>
      <c r="R355"/>
      <c r="S355"/>
      <c r="T355"/>
      <c r="U355"/>
      <c r="V355"/>
      <c r="W355"/>
      <c r="X355"/>
      <c r="Y355"/>
      <c r="Z355"/>
    </row>
    <row r="356" spans="8:26" ht="15.75" customHeight="1" x14ac:dyDescent="0.2">
      <c r="H356"/>
      <c r="I356"/>
      <c r="J356"/>
      <c r="K356"/>
      <c r="L356"/>
      <c r="M356"/>
      <c r="N356"/>
      <c r="O356"/>
      <c r="P356"/>
      <c r="Q356"/>
      <c r="R356"/>
      <c r="S356"/>
      <c r="T356"/>
      <c r="U356"/>
      <c r="V356"/>
      <c r="W356"/>
      <c r="X356"/>
      <c r="Y356"/>
      <c r="Z356"/>
    </row>
    <row r="357" spans="8:26" ht="15.75" customHeight="1" x14ac:dyDescent="0.2">
      <c r="H357"/>
      <c r="I357"/>
      <c r="J357"/>
      <c r="K357"/>
      <c r="L357"/>
      <c r="M357"/>
      <c r="N357"/>
      <c r="O357"/>
      <c r="P357"/>
      <c r="Q357"/>
      <c r="R357"/>
      <c r="S357"/>
      <c r="T357"/>
      <c r="U357"/>
      <c r="V357"/>
      <c r="W357"/>
      <c r="X357"/>
      <c r="Y357"/>
      <c r="Z357"/>
    </row>
    <row r="358" spans="8:26" ht="15.75" customHeight="1" x14ac:dyDescent="0.2">
      <c r="H358"/>
      <c r="I358"/>
      <c r="J358"/>
      <c r="K358"/>
      <c r="L358"/>
      <c r="M358"/>
      <c r="N358"/>
      <c r="O358"/>
      <c r="P358"/>
      <c r="Q358"/>
      <c r="R358"/>
      <c r="S358"/>
      <c r="T358"/>
      <c r="U358"/>
      <c r="V358"/>
      <c r="W358"/>
      <c r="X358"/>
      <c r="Y358"/>
      <c r="Z358"/>
    </row>
    <row r="359" spans="8:26" ht="15.75" customHeight="1" x14ac:dyDescent="0.2">
      <c r="H359"/>
      <c r="I359"/>
      <c r="J359"/>
      <c r="K359"/>
      <c r="L359"/>
      <c r="M359"/>
      <c r="N359"/>
      <c r="O359"/>
      <c r="P359"/>
      <c r="Q359"/>
      <c r="R359"/>
      <c r="S359"/>
      <c r="T359"/>
      <c r="U359"/>
      <c r="V359"/>
      <c r="W359"/>
      <c r="X359"/>
      <c r="Y359"/>
      <c r="Z359"/>
    </row>
    <row r="360" spans="8:26" ht="15.75" customHeight="1" x14ac:dyDescent="0.2">
      <c r="H360"/>
      <c r="I360"/>
      <c r="J360"/>
      <c r="K360"/>
      <c r="L360"/>
      <c r="M360"/>
      <c r="N360"/>
      <c r="O360"/>
      <c r="P360"/>
      <c r="Q360"/>
      <c r="R360"/>
      <c r="S360"/>
      <c r="T360"/>
      <c r="U360"/>
      <c r="V360"/>
      <c r="W360"/>
      <c r="X360"/>
      <c r="Y360"/>
      <c r="Z360"/>
    </row>
    <row r="361" spans="8:26" ht="15.75" customHeight="1" x14ac:dyDescent="0.2">
      <c r="H361"/>
      <c r="I361"/>
      <c r="J361"/>
      <c r="K361"/>
      <c r="L361"/>
      <c r="M361"/>
      <c r="N361"/>
      <c r="O361"/>
      <c r="P361"/>
      <c r="Q361"/>
      <c r="R361"/>
      <c r="S361"/>
      <c r="T361"/>
      <c r="U361"/>
      <c r="V361"/>
      <c r="W361"/>
      <c r="X361"/>
      <c r="Y361"/>
      <c r="Z361"/>
    </row>
    <row r="362" spans="8:26" ht="15.75" customHeight="1" x14ac:dyDescent="0.2">
      <c r="H362"/>
      <c r="I362"/>
      <c r="J362"/>
      <c r="K362"/>
      <c r="L362"/>
      <c r="M362"/>
      <c r="N362"/>
      <c r="O362"/>
      <c r="P362"/>
      <c r="Q362"/>
      <c r="R362"/>
      <c r="S362"/>
      <c r="T362"/>
      <c r="U362"/>
      <c r="V362"/>
      <c r="W362"/>
      <c r="X362"/>
      <c r="Y362"/>
      <c r="Z362"/>
    </row>
    <row r="363" spans="8:26" ht="15.75" customHeight="1" x14ac:dyDescent="0.2">
      <c r="H363"/>
      <c r="I363"/>
      <c r="J363"/>
      <c r="K363"/>
      <c r="L363"/>
      <c r="M363"/>
      <c r="N363"/>
      <c r="O363"/>
      <c r="P363"/>
      <c r="Q363"/>
      <c r="R363"/>
      <c r="S363"/>
      <c r="T363"/>
      <c r="U363"/>
      <c r="V363"/>
      <c r="W363"/>
      <c r="X363"/>
      <c r="Y363"/>
      <c r="Z363"/>
    </row>
    <row r="364" spans="8:26" ht="15.75" customHeight="1" x14ac:dyDescent="0.2">
      <c r="H364"/>
      <c r="I364"/>
      <c r="J364"/>
      <c r="K364"/>
      <c r="L364"/>
      <c r="M364"/>
      <c r="N364"/>
      <c r="O364"/>
      <c r="P364"/>
      <c r="Q364"/>
      <c r="R364"/>
      <c r="S364"/>
      <c r="T364"/>
      <c r="U364"/>
      <c r="V364"/>
      <c r="W364"/>
      <c r="X364"/>
      <c r="Y364"/>
      <c r="Z364"/>
    </row>
    <row r="365" spans="8:26" ht="15.75" customHeight="1" x14ac:dyDescent="0.2">
      <c r="H365"/>
      <c r="I365"/>
      <c r="J365"/>
      <c r="K365"/>
      <c r="L365"/>
      <c r="M365"/>
      <c r="N365"/>
      <c r="O365"/>
      <c r="P365"/>
      <c r="Q365"/>
      <c r="R365"/>
      <c r="S365"/>
      <c r="T365"/>
      <c r="U365"/>
      <c r="V365"/>
      <c r="W365"/>
      <c r="X365"/>
      <c r="Y365"/>
      <c r="Z365"/>
    </row>
    <row r="366" spans="8:26" ht="15.75" customHeight="1" x14ac:dyDescent="0.2">
      <c r="H366"/>
      <c r="I366"/>
      <c r="J366"/>
      <c r="K366"/>
      <c r="L366"/>
      <c r="M366"/>
      <c r="N366"/>
      <c r="O366"/>
      <c r="P366"/>
      <c r="Q366"/>
      <c r="R366"/>
      <c r="S366"/>
      <c r="T366"/>
      <c r="U366"/>
      <c r="V366"/>
      <c r="W366"/>
      <c r="X366"/>
      <c r="Y366"/>
      <c r="Z366"/>
    </row>
    <row r="367" spans="8:26" ht="15.75" customHeight="1" x14ac:dyDescent="0.2">
      <c r="H367"/>
      <c r="I367"/>
      <c r="J367"/>
      <c r="K367"/>
      <c r="L367"/>
      <c r="M367"/>
      <c r="N367"/>
      <c r="O367"/>
      <c r="P367"/>
      <c r="Q367"/>
      <c r="R367"/>
      <c r="S367"/>
      <c r="T367"/>
      <c r="U367"/>
      <c r="V367"/>
      <c r="W367"/>
      <c r="X367"/>
      <c r="Y367"/>
      <c r="Z367"/>
    </row>
    <row r="368" spans="8:26" ht="15.75" customHeight="1" x14ac:dyDescent="0.2">
      <c r="H368"/>
      <c r="I368"/>
      <c r="J368"/>
      <c r="K368"/>
      <c r="L368"/>
      <c r="M368"/>
      <c r="N368"/>
      <c r="O368"/>
      <c r="P368"/>
      <c r="Q368"/>
      <c r="R368"/>
      <c r="S368"/>
      <c r="T368"/>
      <c r="U368"/>
      <c r="V368"/>
      <c r="W368"/>
      <c r="X368"/>
      <c r="Y368"/>
      <c r="Z368"/>
    </row>
    <row r="369" spans="8:26" ht="15.75" customHeight="1" x14ac:dyDescent="0.2">
      <c r="H369"/>
      <c r="I369"/>
      <c r="J369"/>
      <c r="K369"/>
      <c r="L369"/>
      <c r="M369"/>
      <c r="N369"/>
      <c r="O369"/>
      <c r="P369"/>
      <c r="Q369"/>
      <c r="R369"/>
      <c r="S369"/>
      <c r="T369"/>
      <c r="U369"/>
      <c r="V369"/>
      <c r="W369"/>
      <c r="X369"/>
      <c r="Y369"/>
      <c r="Z369"/>
    </row>
    <row r="370" spans="8:26" ht="15.75" customHeight="1" x14ac:dyDescent="0.2">
      <c r="H370"/>
      <c r="I370"/>
      <c r="J370"/>
      <c r="K370"/>
      <c r="L370"/>
      <c r="M370"/>
      <c r="N370"/>
      <c r="O370"/>
      <c r="P370"/>
      <c r="Q370"/>
      <c r="R370"/>
      <c r="S370"/>
      <c r="T370"/>
      <c r="U370"/>
      <c r="V370"/>
      <c r="W370"/>
      <c r="X370"/>
      <c r="Y370"/>
      <c r="Z370"/>
    </row>
    <row r="371" spans="8:26" ht="15.75" customHeight="1" x14ac:dyDescent="0.2">
      <c r="H371"/>
      <c r="I371"/>
      <c r="J371"/>
      <c r="K371"/>
      <c r="L371"/>
      <c r="M371"/>
      <c r="N371"/>
      <c r="O371"/>
      <c r="P371"/>
      <c r="Q371"/>
      <c r="R371"/>
      <c r="S371"/>
      <c r="T371"/>
      <c r="U371"/>
      <c r="V371"/>
      <c r="W371"/>
      <c r="X371"/>
      <c r="Y371"/>
      <c r="Z371"/>
    </row>
    <row r="372" spans="8:26" ht="15.75" customHeight="1" x14ac:dyDescent="0.2">
      <c r="H372"/>
      <c r="I372"/>
      <c r="J372"/>
      <c r="K372"/>
      <c r="L372"/>
      <c r="M372"/>
      <c r="N372"/>
      <c r="O372"/>
      <c r="P372"/>
      <c r="Q372"/>
      <c r="R372"/>
      <c r="S372"/>
      <c r="T372"/>
      <c r="U372"/>
      <c r="V372"/>
      <c r="W372"/>
      <c r="X372"/>
      <c r="Y372"/>
      <c r="Z372"/>
    </row>
    <row r="373" spans="8:26" ht="15.75" customHeight="1" x14ac:dyDescent="0.2">
      <c r="H373"/>
      <c r="I373"/>
      <c r="J373"/>
      <c r="K373"/>
      <c r="L373"/>
      <c r="M373"/>
      <c r="N373"/>
      <c r="O373"/>
      <c r="P373"/>
      <c r="Q373"/>
      <c r="R373"/>
      <c r="S373"/>
      <c r="T373"/>
      <c r="U373"/>
      <c r="V373"/>
      <c r="W373"/>
      <c r="X373"/>
      <c r="Y373"/>
      <c r="Z373"/>
    </row>
    <row r="374" spans="8:26" ht="15.75" customHeight="1" x14ac:dyDescent="0.2">
      <c r="H374"/>
      <c r="I374"/>
      <c r="J374"/>
      <c r="K374"/>
      <c r="L374"/>
      <c r="M374"/>
      <c r="N374"/>
      <c r="O374"/>
      <c r="P374"/>
      <c r="Q374"/>
      <c r="R374"/>
      <c r="S374"/>
      <c r="T374"/>
      <c r="U374"/>
      <c r="V374"/>
      <c r="W374"/>
      <c r="X374"/>
      <c r="Y374"/>
      <c r="Z374"/>
    </row>
    <row r="375" spans="8:26" ht="15.75" customHeight="1" x14ac:dyDescent="0.2">
      <c r="H375"/>
      <c r="I375"/>
      <c r="J375"/>
      <c r="K375"/>
      <c r="L375"/>
      <c r="M375"/>
      <c r="N375"/>
      <c r="O375"/>
      <c r="P375"/>
      <c r="Q375"/>
      <c r="R375"/>
      <c r="S375"/>
      <c r="T375"/>
      <c r="U375"/>
      <c r="V375"/>
      <c r="W375"/>
      <c r="X375"/>
      <c r="Y375"/>
      <c r="Z375"/>
    </row>
    <row r="376" spans="8:26" ht="15.75" customHeight="1" x14ac:dyDescent="0.2">
      <c r="H376"/>
      <c r="I376"/>
      <c r="J376"/>
      <c r="K376"/>
      <c r="L376"/>
      <c r="M376"/>
      <c r="N376"/>
      <c r="O376"/>
      <c r="P376"/>
      <c r="Q376"/>
      <c r="R376"/>
      <c r="S376"/>
      <c r="T376"/>
      <c r="U376"/>
      <c r="V376"/>
      <c r="W376"/>
      <c r="X376"/>
      <c r="Y376"/>
      <c r="Z376"/>
    </row>
    <row r="377" spans="8:26" ht="15.75" customHeight="1" x14ac:dyDescent="0.2">
      <c r="H377"/>
      <c r="I377"/>
      <c r="J377"/>
      <c r="K377"/>
      <c r="L377"/>
      <c r="M377"/>
      <c r="N377"/>
      <c r="O377"/>
      <c r="P377"/>
      <c r="Q377"/>
      <c r="R377"/>
      <c r="S377"/>
      <c r="T377"/>
      <c r="U377"/>
      <c r="V377"/>
      <c r="W377"/>
      <c r="X377"/>
      <c r="Y377"/>
      <c r="Z377"/>
    </row>
    <row r="378" spans="8:26" ht="15.75" customHeight="1" x14ac:dyDescent="0.2">
      <c r="H378"/>
      <c r="I378"/>
      <c r="J378"/>
      <c r="K378"/>
      <c r="L378"/>
      <c r="M378"/>
      <c r="N378"/>
      <c r="O378"/>
      <c r="P378"/>
      <c r="Q378"/>
      <c r="R378"/>
      <c r="S378"/>
      <c r="T378"/>
      <c r="U378"/>
      <c r="V378"/>
      <c r="W378"/>
      <c r="X378"/>
      <c r="Y378"/>
      <c r="Z378"/>
    </row>
    <row r="379" spans="8:26" ht="15.75" customHeight="1" x14ac:dyDescent="0.2">
      <c r="H379"/>
      <c r="I379"/>
      <c r="J379"/>
      <c r="K379"/>
      <c r="L379"/>
      <c r="M379"/>
      <c r="N379"/>
      <c r="O379"/>
      <c r="P379"/>
      <c r="Q379"/>
      <c r="R379"/>
      <c r="S379"/>
      <c r="T379"/>
      <c r="U379"/>
      <c r="V379"/>
      <c r="W379"/>
      <c r="X379"/>
      <c r="Y379"/>
      <c r="Z379"/>
    </row>
    <row r="380" spans="8:26" ht="15.75" customHeight="1" x14ac:dyDescent="0.2">
      <c r="H380"/>
      <c r="I380"/>
      <c r="J380"/>
      <c r="K380"/>
      <c r="L380"/>
      <c r="M380"/>
      <c r="N380"/>
      <c r="O380"/>
      <c r="P380"/>
      <c r="Q380"/>
      <c r="R380"/>
      <c r="S380"/>
      <c r="T380"/>
      <c r="U380"/>
      <c r="V380"/>
      <c r="W380"/>
      <c r="X380"/>
      <c r="Y380"/>
      <c r="Z380"/>
    </row>
    <row r="381" spans="8:26" ht="15.75" customHeight="1" x14ac:dyDescent="0.2">
      <c r="H381"/>
      <c r="I381"/>
      <c r="J381"/>
      <c r="K381"/>
      <c r="L381"/>
      <c r="M381"/>
      <c r="N381"/>
      <c r="O381"/>
      <c r="P381"/>
      <c r="Q381"/>
      <c r="R381"/>
      <c r="S381"/>
      <c r="T381"/>
      <c r="U381"/>
      <c r="V381"/>
      <c r="W381"/>
      <c r="X381"/>
      <c r="Y381"/>
      <c r="Z381"/>
    </row>
    <row r="382" spans="8:26" ht="15.75" customHeight="1" x14ac:dyDescent="0.2">
      <c r="H382"/>
      <c r="I382"/>
      <c r="J382"/>
      <c r="K382"/>
      <c r="L382"/>
      <c r="M382"/>
      <c r="N382"/>
      <c r="O382"/>
      <c r="P382"/>
      <c r="Q382"/>
      <c r="R382"/>
      <c r="S382"/>
      <c r="T382"/>
      <c r="U382"/>
      <c r="V382"/>
      <c r="W382"/>
      <c r="X382"/>
      <c r="Y382"/>
      <c r="Z382"/>
    </row>
    <row r="383" spans="8:26" ht="15.75" customHeight="1" x14ac:dyDescent="0.2">
      <c r="H383"/>
      <c r="I383"/>
      <c r="J383"/>
      <c r="K383"/>
      <c r="L383"/>
      <c r="M383"/>
      <c r="N383"/>
      <c r="O383"/>
      <c r="P383"/>
      <c r="Q383"/>
      <c r="R383"/>
      <c r="S383"/>
      <c r="T383"/>
      <c r="U383"/>
      <c r="V383"/>
      <c r="W383"/>
      <c r="X383"/>
      <c r="Y383"/>
      <c r="Z383"/>
    </row>
    <row r="384" spans="8:26" ht="15.75" customHeight="1" x14ac:dyDescent="0.2">
      <c r="H384"/>
      <c r="I384"/>
      <c r="J384"/>
      <c r="K384"/>
      <c r="L384"/>
      <c r="M384"/>
      <c r="N384"/>
      <c r="O384"/>
      <c r="P384"/>
      <c r="Q384"/>
      <c r="R384"/>
      <c r="S384"/>
      <c r="T384"/>
      <c r="U384"/>
      <c r="V384"/>
      <c r="W384"/>
      <c r="X384"/>
      <c r="Y384"/>
      <c r="Z384"/>
    </row>
    <row r="385" spans="8:26" ht="15.75" customHeight="1" x14ac:dyDescent="0.2">
      <c r="H385"/>
      <c r="I385"/>
      <c r="J385"/>
      <c r="K385"/>
      <c r="L385"/>
      <c r="M385"/>
      <c r="N385"/>
      <c r="O385"/>
      <c r="P385"/>
      <c r="Q385"/>
      <c r="R385"/>
      <c r="S385"/>
      <c r="T385"/>
      <c r="U385"/>
      <c r="V385"/>
      <c r="W385"/>
      <c r="X385"/>
      <c r="Y385"/>
      <c r="Z385"/>
    </row>
    <row r="386" spans="8:26" ht="15.75" customHeight="1" x14ac:dyDescent="0.2">
      <c r="H386"/>
      <c r="I386"/>
      <c r="J386"/>
      <c r="K386"/>
      <c r="L386"/>
      <c r="M386"/>
      <c r="N386"/>
      <c r="O386"/>
      <c r="P386"/>
      <c r="Q386"/>
      <c r="R386"/>
      <c r="S386"/>
      <c r="T386"/>
      <c r="U386"/>
      <c r="V386"/>
      <c r="W386"/>
      <c r="X386"/>
      <c r="Y386"/>
      <c r="Z386"/>
    </row>
    <row r="387" spans="8:26" ht="15.75" customHeight="1" x14ac:dyDescent="0.2">
      <c r="H387"/>
      <c r="I387"/>
      <c r="J387"/>
      <c r="K387"/>
      <c r="L387"/>
      <c r="M387"/>
      <c r="N387"/>
      <c r="O387"/>
      <c r="P387"/>
      <c r="Q387"/>
      <c r="R387"/>
      <c r="S387"/>
      <c r="T387"/>
      <c r="U387"/>
      <c r="V387"/>
      <c r="W387"/>
      <c r="X387"/>
      <c r="Y387"/>
      <c r="Z387"/>
    </row>
    <row r="388" spans="8:26" ht="15.75" customHeight="1" x14ac:dyDescent="0.2">
      <c r="H388"/>
      <c r="I388"/>
      <c r="J388"/>
      <c r="K388"/>
      <c r="L388"/>
      <c r="M388"/>
      <c r="N388"/>
      <c r="O388"/>
      <c r="P388"/>
      <c r="Q388"/>
      <c r="R388"/>
      <c r="S388"/>
      <c r="T388"/>
      <c r="U388"/>
      <c r="V388"/>
      <c r="W388"/>
      <c r="X388"/>
      <c r="Y388"/>
      <c r="Z388"/>
    </row>
    <row r="389" spans="8:26" ht="15.75" customHeight="1" x14ac:dyDescent="0.2">
      <c r="H389"/>
      <c r="I389"/>
      <c r="J389"/>
      <c r="K389"/>
      <c r="L389"/>
      <c r="M389"/>
      <c r="N389"/>
      <c r="O389"/>
      <c r="P389"/>
      <c r="Q389"/>
      <c r="R389"/>
      <c r="S389"/>
      <c r="T389"/>
      <c r="U389"/>
      <c r="V389"/>
      <c r="W389"/>
      <c r="X389"/>
      <c r="Y389"/>
      <c r="Z389"/>
    </row>
    <row r="390" spans="8:26" ht="15.75" customHeight="1" x14ac:dyDescent="0.2">
      <c r="H390"/>
      <c r="I390"/>
      <c r="J390"/>
      <c r="K390"/>
      <c r="L390"/>
      <c r="M390"/>
      <c r="N390"/>
      <c r="O390"/>
      <c r="P390"/>
      <c r="Q390"/>
      <c r="R390"/>
      <c r="S390"/>
      <c r="T390"/>
      <c r="U390"/>
      <c r="V390"/>
      <c r="W390"/>
      <c r="X390"/>
      <c r="Y390"/>
      <c r="Z390"/>
    </row>
    <row r="391" spans="8:26" ht="15.75" customHeight="1" x14ac:dyDescent="0.2">
      <c r="H391"/>
      <c r="I391"/>
      <c r="J391"/>
      <c r="K391"/>
      <c r="L391"/>
      <c r="M391"/>
      <c r="N391"/>
      <c r="O391"/>
      <c r="P391"/>
      <c r="Q391"/>
      <c r="R391"/>
      <c r="S391"/>
      <c r="T391"/>
      <c r="U391"/>
      <c r="V391"/>
      <c r="W391"/>
      <c r="X391"/>
      <c r="Y391"/>
      <c r="Z391"/>
    </row>
    <row r="392" spans="8:26" ht="15.75" customHeight="1" x14ac:dyDescent="0.2">
      <c r="H392"/>
      <c r="I392"/>
      <c r="J392"/>
      <c r="K392"/>
      <c r="L392"/>
      <c r="M392"/>
      <c r="N392"/>
      <c r="O392"/>
      <c r="P392"/>
      <c r="Q392"/>
      <c r="R392"/>
      <c r="S392"/>
      <c r="T392"/>
      <c r="U392"/>
      <c r="V392"/>
      <c r="W392"/>
      <c r="X392"/>
      <c r="Y392"/>
      <c r="Z392"/>
    </row>
    <row r="393" spans="8:26" ht="15.75" customHeight="1" x14ac:dyDescent="0.2">
      <c r="H393"/>
      <c r="I393"/>
      <c r="J393"/>
      <c r="K393"/>
      <c r="L393"/>
      <c r="M393"/>
      <c r="N393"/>
      <c r="O393"/>
      <c r="P393"/>
      <c r="Q393"/>
      <c r="R393"/>
      <c r="S393"/>
      <c r="T393"/>
      <c r="U393"/>
      <c r="V393"/>
      <c r="W393"/>
      <c r="X393"/>
      <c r="Y393"/>
      <c r="Z393"/>
    </row>
    <row r="394" spans="8:26" ht="15.75" customHeight="1" x14ac:dyDescent="0.2">
      <c r="H394"/>
      <c r="I394"/>
      <c r="J394"/>
      <c r="K394"/>
      <c r="L394"/>
      <c r="M394"/>
      <c r="N394"/>
      <c r="O394"/>
      <c r="P394"/>
      <c r="Q394"/>
      <c r="R394"/>
      <c r="S394"/>
      <c r="T394"/>
      <c r="U394"/>
      <c r="V394"/>
      <c r="W394"/>
      <c r="X394"/>
      <c r="Y394"/>
      <c r="Z394"/>
    </row>
    <row r="395" spans="8:26" ht="15.75" customHeight="1" x14ac:dyDescent="0.2">
      <c r="H395"/>
      <c r="I395"/>
      <c r="J395"/>
      <c r="K395"/>
      <c r="L395"/>
      <c r="M395"/>
      <c r="N395"/>
      <c r="O395"/>
      <c r="P395"/>
      <c r="Q395"/>
      <c r="R395"/>
      <c r="S395"/>
      <c r="T395"/>
      <c r="U395"/>
      <c r="V395"/>
      <c r="W395"/>
      <c r="X395"/>
      <c r="Y395"/>
      <c r="Z395"/>
    </row>
    <row r="396" spans="8:26" ht="15.75" customHeight="1" x14ac:dyDescent="0.2">
      <c r="H396"/>
      <c r="I396"/>
      <c r="J396"/>
      <c r="K396"/>
      <c r="L396"/>
      <c r="M396"/>
      <c r="N396"/>
      <c r="O396"/>
      <c r="P396"/>
      <c r="Q396"/>
      <c r="R396"/>
      <c r="S396"/>
      <c r="T396"/>
      <c r="U396"/>
      <c r="V396"/>
      <c r="W396"/>
      <c r="X396"/>
      <c r="Y396"/>
      <c r="Z396"/>
    </row>
    <row r="397" spans="8:26" ht="15.75" customHeight="1" x14ac:dyDescent="0.2">
      <c r="H397"/>
      <c r="I397"/>
      <c r="J397"/>
      <c r="K397"/>
      <c r="L397"/>
      <c r="M397"/>
      <c r="N397"/>
      <c r="O397"/>
      <c r="P397"/>
      <c r="Q397"/>
      <c r="R397"/>
      <c r="S397"/>
      <c r="T397"/>
      <c r="U397"/>
      <c r="V397"/>
      <c r="W397"/>
      <c r="X397"/>
      <c r="Y397"/>
      <c r="Z397"/>
    </row>
    <row r="398" spans="8:26" ht="15.75" customHeight="1" x14ac:dyDescent="0.2">
      <c r="H398"/>
      <c r="I398"/>
      <c r="J398"/>
      <c r="K398"/>
      <c r="L398"/>
      <c r="M398"/>
      <c r="N398"/>
      <c r="O398"/>
      <c r="P398"/>
      <c r="Q398"/>
      <c r="R398"/>
      <c r="S398"/>
      <c r="T398"/>
      <c r="U398"/>
      <c r="V398"/>
      <c r="W398"/>
      <c r="X398"/>
      <c r="Y398"/>
      <c r="Z398"/>
    </row>
    <row r="399" spans="8:26" ht="15.75" customHeight="1" x14ac:dyDescent="0.2">
      <c r="H399"/>
      <c r="I399"/>
      <c r="J399"/>
      <c r="K399"/>
      <c r="L399"/>
      <c r="M399"/>
      <c r="N399"/>
      <c r="O399"/>
      <c r="P399"/>
      <c r="Q399"/>
      <c r="R399"/>
      <c r="S399"/>
      <c r="T399"/>
      <c r="U399"/>
      <c r="V399"/>
      <c r="W399"/>
      <c r="X399"/>
      <c r="Y399"/>
      <c r="Z399"/>
    </row>
    <row r="400" spans="8:26" ht="15.75" customHeight="1" x14ac:dyDescent="0.2">
      <c r="H400"/>
      <c r="I400"/>
      <c r="J400"/>
      <c r="K400"/>
      <c r="L400"/>
      <c r="M400"/>
      <c r="N400"/>
      <c r="O400"/>
      <c r="P400"/>
      <c r="Q400"/>
      <c r="R400"/>
      <c r="S400"/>
      <c r="T400"/>
      <c r="U400"/>
      <c r="V400"/>
      <c r="W400"/>
      <c r="X400"/>
      <c r="Y400"/>
      <c r="Z400"/>
    </row>
    <row r="401" spans="8:26" ht="15.75" customHeight="1" x14ac:dyDescent="0.2">
      <c r="H401"/>
      <c r="I401"/>
      <c r="J401"/>
      <c r="K401"/>
      <c r="L401"/>
      <c r="M401"/>
      <c r="N401"/>
      <c r="O401"/>
      <c r="P401"/>
      <c r="Q401"/>
      <c r="R401"/>
      <c r="S401"/>
      <c r="T401"/>
      <c r="U401"/>
      <c r="V401"/>
      <c r="W401"/>
      <c r="X401"/>
      <c r="Y401"/>
      <c r="Z401"/>
    </row>
    <row r="402" spans="8:26" ht="15.75" customHeight="1" x14ac:dyDescent="0.2">
      <c r="H402"/>
      <c r="I402"/>
      <c r="J402"/>
      <c r="K402"/>
      <c r="L402"/>
      <c r="M402"/>
      <c r="N402"/>
      <c r="O402"/>
      <c r="P402"/>
      <c r="Q402"/>
      <c r="R402"/>
      <c r="S402"/>
      <c r="T402"/>
      <c r="U402"/>
      <c r="V402"/>
      <c r="W402"/>
      <c r="X402"/>
      <c r="Y402"/>
      <c r="Z402"/>
    </row>
    <row r="403" spans="8:26" ht="15.75" customHeight="1" x14ac:dyDescent="0.2">
      <c r="H403"/>
      <c r="I403"/>
      <c r="J403"/>
      <c r="K403"/>
      <c r="L403"/>
      <c r="M403"/>
      <c r="N403"/>
      <c r="O403"/>
      <c r="P403"/>
      <c r="Q403"/>
      <c r="R403"/>
      <c r="S403"/>
      <c r="T403"/>
      <c r="U403"/>
      <c r="V403"/>
      <c r="W403"/>
      <c r="X403"/>
      <c r="Y403"/>
      <c r="Z403"/>
    </row>
    <row r="404" spans="8:26" ht="15.75" customHeight="1" x14ac:dyDescent="0.2">
      <c r="H404"/>
      <c r="I404"/>
      <c r="J404"/>
      <c r="K404"/>
      <c r="L404"/>
      <c r="M404"/>
      <c r="N404"/>
      <c r="O404"/>
      <c r="P404"/>
      <c r="Q404"/>
      <c r="R404"/>
      <c r="S404"/>
      <c r="T404"/>
      <c r="U404"/>
      <c r="V404"/>
      <c r="W404"/>
      <c r="X404"/>
      <c r="Y404"/>
      <c r="Z404"/>
    </row>
    <row r="405" spans="8:26" ht="15.75" customHeight="1" x14ac:dyDescent="0.2">
      <c r="H405"/>
      <c r="I405"/>
      <c r="J405"/>
      <c r="K405"/>
      <c r="L405"/>
      <c r="M405"/>
      <c r="N405"/>
      <c r="O405"/>
      <c r="P405"/>
      <c r="Q405"/>
      <c r="R405"/>
      <c r="S405"/>
      <c r="T405"/>
      <c r="U405"/>
      <c r="V405"/>
      <c r="W405"/>
      <c r="X405"/>
      <c r="Y405"/>
      <c r="Z405"/>
    </row>
    <row r="406" spans="8:26" ht="15.75" customHeight="1" x14ac:dyDescent="0.2">
      <c r="H406"/>
      <c r="I406"/>
      <c r="J406"/>
      <c r="K406"/>
      <c r="L406"/>
      <c r="M406"/>
      <c r="N406"/>
      <c r="O406"/>
      <c r="P406"/>
      <c r="Q406"/>
      <c r="R406"/>
      <c r="S406"/>
      <c r="T406"/>
      <c r="U406"/>
      <c r="V406"/>
      <c r="W406"/>
      <c r="X406"/>
      <c r="Y406"/>
      <c r="Z406"/>
    </row>
    <row r="407" spans="8:26" ht="15.75" customHeight="1" x14ac:dyDescent="0.2">
      <c r="H407"/>
      <c r="I407"/>
      <c r="J407"/>
      <c r="K407"/>
      <c r="L407"/>
      <c r="M407"/>
      <c r="N407"/>
      <c r="O407"/>
      <c r="P407"/>
      <c r="Q407"/>
      <c r="R407"/>
      <c r="S407"/>
      <c r="T407"/>
      <c r="U407"/>
      <c r="V407"/>
      <c r="W407"/>
      <c r="X407"/>
      <c r="Y407"/>
      <c r="Z407"/>
    </row>
    <row r="408" spans="8:26" ht="15.75" customHeight="1" x14ac:dyDescent="0.2">
      <c r="H408"/>
      <c r="I408"/>
      <c r="J408"/>
      <c r="K408"/>
      <c r="L408"/>
      <c r="M408"/>
      <c r="N408"/>
      <c r="O408"/>
      <c r="P408"/>
      <c r="Q408"/>
      <c r="R408"/>
      <c r="S408"/>
      <c r="T408"/>
      <c r="U408"/>
      <c r="V408"/>
      <c r="W408"/>
      <c r="X408"/>
      <c r="Y408"/>
      <c r="Z408"/>
    </row>
    <row r="409" spans="8:26" ht="15.75" customHeight="1" x14ac:dyDescent="0.2">
      <c r="H409"/>
      <c r="I409"/>
      <c r="J409"/>
      <c r="K409"/>
      <c r="L409"/>
      <c r="M409"/>
      <c r="N409"/>
      <c r="O409"/>
      <c r="P409"/>
      <c r="Q409"/>
      <c r="R409"/>
      <c r="S409"/>
      <c r="T409"/>
      <c r="U409"/>
      <c r="V409"/>
      <c r="W409"/>
      <c r="X409"/>
      <c r="Y409"/>
      <c r="Z409"/>
    </row>
    <row r="410" spans="8:26" ht="15.75" customHeight="1" x14ac:dyDescent="0.2">
      <c r="H410"/>
      <c r="I410"/>
      <c r="J410"/>
      <c r="K410"/>
      <c r="L410"/>
      <c r="M410"/>
      <c r="N410"/>
      <c r="O410"/>
      <c r="P410"/>
      <c r="Q410"/>
      <c r="R410"/>
      <c r="S410"/>
      <c r="T410"/>
      <c r="U410"/>
      <c r="V410"/>
      <c r="W410"/>
      <c r="X410"/>
      <c r="Y410"/>
      <c r="Z410"/>
    </row>
    <row r="411" spans="8:26" ht="15.75" customHeight="1" x14ac:dyDescent="0.2">
      <c r="H411"/>
      <c r="I411"/>
      <c r="J411"/>
      <c r="K411"/>
      <c r="L411"/>
      <c r="M411"/>
      <c r="N411"/>
      <c r="O411"/>
      <c r="P411"/>
      <c r="Q411"/>
      <c r="R411"/>
      <c r="S411"/>
      <c r="T411"/>
      <c r="U411"/>
      <c r="V411"/>
      <c r="W411"/>
      <c r="X411"/>
      <c r="Y411"/>
      <c r="Z411"/>
    </row>
    <row r="412" spans="8:26" ht="15.75" customHeight="1" x14ac:dyDescent="0.2">
      <c r="H412"/>
      <c r="I412"/>
      <c r="J412"/>
      <c r="K412"/>
      <c r="L412"/>
      <c r="M412"/>
      <c r="N412"/>
      <c r="O412"/>
      <c r="P412"/>
      <c r="Q412"/>
      <c r="R412"/>
      <c r="S412"/>
      <c r="T412"/>
      <c r="U412"/>
      <c r="V412"/>
      <c r="W412"/>
      <c r="X412"/>
      <c r="Y412"/>
      <c r="Z412"/>
    </row>
    <row r="413" spans="8:26" ht="15.75" customHeight="1" x14ac:dyDescent="0.2">
      <c r="H413"/>
      <c r="I413"/>
      <c r="J413"/>
      <c r="K413"/>
      <c r="L413"/>
      <c r="M413"/>
      <c r="N413"/>
      <c r="O413"/>
      <c r="P413"/>
      <c r="Q413"/>
      <c r="R413"/>
      <c r="S413"/>
      <c r="T413"/>
      <c r="U413"/>
      <c r="V413"/>
      <c r="W413"/>
      <c r="X413"/>
      <c r="Y413"/>
      <c r="Z413"/>
    </row>
    <row r="414" spans="8:26" ht="15.75" customHeight="1" x14ac:dyDescent="0.2">
      <c r="H414"/>
      <c r="I414"/>
      <c r="J414"/>
      <c r="K414"/>
      <c r="L414"/>
      <c r="M414"/>
      <c r="N414"/>
      <c r="O414"/>
      <c r="P414"/>
      <c r="Q414"/>
      <c r="R414"/>
      <c r="S414"/>
      <c r="T414"/>
      <c r="U414"/>
      <c r="V414"/>
      <c r="W414"/>
      <c r="X414"/>
      <c r="Y414"/>
      <c r="Z414"/>
    </row>
    <row r="415" spans="8:26" ht="15.75" customHeight="1" x14ac:dyDescent="0.2">
      <c r="H415"/>
      <c r="I415"/>
      <c r="J415"/>
      <c r="K415"/>
      <c r="L415"/>
      <c r="M415"/>
      <c r="N415"/>
      <c r="O415"/>
      <c r="P415"/>
      <c r="Q415"/>
      <c r="R415"/>
      <c r="S415"/>
      <c r="T415"/>
      <c r="U415"/>
      <c r="V415"/>
      <c r="W415"/>
      <c r="X415"/>
      <c r="Y415"/>
      <c r="Z415"/>
    </row>
    <row r="416" spans="8:26" ht="15.75" customHeight="1" x14ac:dyDescent="0.2">
      <c r="H416"/>
      <c r="I416"/>
      <c r="J416"/>
      <c r="K416"/>
      <c r="L416"/>
      <c r="M416"/>
      <c r="N416"/>
      <c r="O416"/>
      <c r="P416"/>
      <c r="Q416"/>
      <c r="R416"/>
      <c r="S416"/>
      <c r="T416"/>
      <c r="U416"/>
      <c r="V416"/>
      <c r="W416"/>
      <c r="X416"/>
      <c r="Y416"/>
      <c r="Z416"/>
    </row>
    <row r="417" spans="8:26" ht="15.75" customHeight="1" x14ac:dyDescent="0.2">
      <c r="H417"/>
      <c r="I417"/>
      <c r="J417"/>
      <c r="K417"/>
      <c r="L417"/>
      <c r="M417"/>
      <c r="N417"/>
      <c r="O417"/>
      <c r="P417"/>
      <c r="Q417"/>
      <c r="R417"/>
      <c r="S417"/>
      <c r="T417"/>
      <c r="U417"/>
      <c r="V417"/>
      <c r="W417"/>
      <c r="X417"/>
      <c r="Y417"/>
      <c r="Z417"/>
    </row>
    <row r="418" spans="8:26" ht="15.75" customHeight="1" x14ac:dyDescent="0.2">
      <c r="H418"/>
      <c r="I418"/>
      <c r="J418"/>
      <c r="K418"/>
      <c r="L418"/>
      <c r="M418"/>
      <c r="N418"/>
      <c r="O418"/>
      <c r="P418"/>
      <c r="Q418"/>
      <c r="R418"/>
      <c r="S418"/>
      <c r="T418"/>
      <c r="U418"/>
      <c r="V418"/>
      <c r="W418"/>
      <c r="X418"/>
      <c r="Y418"/>
      <c r="Z418"/>
    </row>
    <row r="419" spans="8:26" ht="15.75" customHeight="1" x14ac:dyDescent="0.2">
      <c r="H419"/>
      <c r="I419"/>
      <c r="J419"/>
      <c r="K419"/>
      <c r="L419"/>
      <c r="M419"/>
      <c r="N419"/>
      <c r="O419"/>
      <c r="P419"/>
      <c r="Q419"/>
      <c r="R419"/>
      <c r="S419"/>
      <c r="T419"/>
      <c r="U419"/>
      <c r="V419"/>
      <c r="W419"/>
      <c r="X419"/>
      <c r="Y419"/>
      <c r="Z419"/>
    </row>
    <row r="420" spans="8:26" ht="15.75" customHeight="1" x14ac:dyDescent="0.2">
      <c r="H420"/>
      <c r="I420"/>
      <c r="J420"/>
      <c r="K420"/>
      <c r="L420"/>
      <c r="M420"/>
      <c r="N420"/>
      <c r="O420"/>
      <c r="P420"/>
      <c r="Q420"/>
      <c r="R420"/>
      <c r="S420"/>
      <c r="T420"/>
      <c r="U420"/>
      <c r="V420"/>
      <c r="W420"/>
      <c r="X420"/>
      <c r="Y420"/>
      <c r="Z420"/>
    </row>
    <row r="421" spans="8:26" ht="15.75" customHeight="1" x14ac:dyDescent="0.2">
      <c r="H421"/>
      <c r="I421"/>
      <c r="J421"/>
      <c r="K421"/>
      <c r="L421"/>
      <c r="M421"/>
      <c r="N421"/>
      <c r="O421"/>
      <c r="P421"/>
      <c r="Q421"/>
      <c r="R421"/>
      <c r="S421"/>
      <c r="T421"/>
      <c r="U421"/>
      <c r="V421"/>
      <c r="W421"/>
      <c r="X421"/>
      <c r="Y421"/>
      <c r="Z421"/>
    </row>
    <row r="422" spans="8:26" ht="15.75" customHeight="1" x14ac:dyDescent="0.2">
      <c r="H422"/>
      <c r="I422"/>
      <c r="J422"/>
      <c r="K422"/>
      <c r="L422"/>
      <c r="M422"/>
      <c r="N422"/>
      <c r="O422"/>
      <c r="P422"/>
      <c r="Q422"/>
      <c r="R422"/>
      <c r="S422"/>
      <c r="T422"/>
      <c r="U422"/>
      <c r="V422"/>
      <c r="W422"/>
      <c r="X422"/>
      <c r="Y422"/>
      <c r="Z422"/>
    </row>
    <row r="423" spans="8:26" ht="15.75" customHeight="1" x14ac:dyDescent="0.2">
      <c r="H423"/>
      <c r="I423"/>
      <c r="J423"/>
      <c r="K423"/>
      <c r="L423"/>
      <c r="M423"/>
      <c r="N423"/>
      <c r="O423"/>
      <c r="P423"/>
      <c r="Q423"/>
      <c r="R423"/>
      <c r="S423"/>
      <c r="T423"/>
      <c r="U423"/>
      <c r="V423"/>
      <c r="W423"/>
      <c r="X423"/>
      <c r="Y423"/>
      <c r="Z423"/>
    </row>
    <row r="424" spans="8:26" ht="15.75" customHeight="1" x14ac:dyDescent="0.2">
      <c r="H424"/>
      <c r="I424"/>
      <c r="J424"/>
      <c r="K424"/>
      <c r="L424"/>
      <c r="M424"/>
      <c r="N424"/>
      <c r="O424"/>
      <c r="P424"/>
      <c r="Q424"/>
      <c r="R424"/>
      <c r="S424"/>
      <c r="T424"/>
      <c r="U424"/>
      <c r="V424"/>
      <c r="W424"/>
      <c r="X424"/>
      <c r="Y424"/>
      <c r="Z424"/>
    </row>
    <row r="425" spans="8:26" ht="15.75" customHeight="1" x14ac:dyDescent="0.2">
      <c r="H425"/>
      <c r="I425"/>
      <c r="J425"/>
      <c r="K425"/>
      <c r="L425"/>
      <c r="M425"/>
      <c r="N425"/>
      <c r="O425"/>
      <c r="P425"/>
      <c r="Q425"/>
      <c r="R425"/>
      <c r="S425"/>
      <c r="T425"/>
      <c r="U425"/>
      <c r="V425"/>
      <c r="W425"/>
      <c r="X425"/>
      <c r="Y425"/>
      <c r="Z425"/>
    </row>
    <row r="426" spans="8:26" ht="15.75" customHeight="1" x14ac:dyDescent="0.2">
      <c r="H426"/>
      <c r="I426"/>
      <c r="J426"/>
      <c r="K426"/>
      <c r="L426"/>
      <c r="M426"/>
      <c r="N426"/>
      <c r="O426"/>
      <c r="P426"/>
      <c r="Q426"/>
      <c r="R426"/>
      <c r="S426"/>
      <c r="T426"/>
      <c r="U426"/>
      <c r="V426"/>
      <c r="W426"/>
      <c r="X426"/>
      <c r="Y426"/>
      <c r="Z426"/>
    </row>
    <row r="427" spans="8:26" ht="15.75" customHeight="1" x14ac:dyDescent="0.2">
      <c r="H427"/>
      <c r="I427"/>
      <c r="J427"/>
      <c r="K427"/>
      <c r="L427"/>
      <c r="M427"/>
      <c r="N427"/>
      <c r="O427"/>
      <c r="P427"/>
      <c r="Q427"/>
      <c r="R427"/>
      <c r="S427"/>
      <c r="T427"/>
      <c r="U427"/>
      <c r="V427"/>
      <c r="W427"/>
      <c r="X427"/>
      <c r="Y427"/>
      <c r="Z427"/>
    </row>
    <row r="428" spans="8:26" ht="15.75" customHeight="1" x14ac:dyDescent="0.2">
      <c r="H428"/>
      <c r="I428"/>
      <c r="J428"/>
      <c r="K428"/>
      <c r="L428"/>
      <c r="M428"/>
      <c r="N428"/>
      <c r="O428"/>
      <c r="P428"/>
      <c r="Q428"/>
      <c r="R428"/>
      <c r="S428"/>
      <c r="T428"/>
      <c r="U428"/>
      <c r="V428"/>
      <c r="W428"/>
      <c r="X428"/>
      <c r="Y428"/>
      <c r="Z428"/>
    </row>
    <row r="429" spans="8:26" ht="15.75" customHeight="1" x14ac:dyDescent="0.2">
      <c r="H429"/>
      <c r="I429"/>
      <c r="J429"/>
      <c r="K429"/>
      <c r="L429"/>
      <c r="M429"/>
      <c r="N429"/>
      <c r="O429"/>
      <c r="P429"/>
      <c r="Q429"/>
      <c r="R429"/>
      <c r="S429"/>
      <c r="T429"/>
      <c r="U429"/>
      <c r="V429"/>
      <c r="W429"/>
      <c r="X429"/>
      <c r="Y429"/>
      <c r="Z429"/>
    </row>
    <row r="430" spans="8:26" ht="15.75" customHeight="1" x14ac:dyDescent="0.2">
      <c r="H430"/>
      <c r="I430"/>
      <c r="J430"/>
      <c r="K430"/>
      <c r="L430"/>
      <c r="M430"/>
      <c r="N430"/>
      <c r="O430"/>
      <c r="P430"/>
      <c r="Q430"/>
      <c r="R430"/>
      <c r="S430"/>
      <c r="T430"/>
      <c r="U430"/>
      <c r="V430"/>
      <c r="W430"/>
      <c r="X430"/>
      <c r="Y430"/>
      <c r="Z430"/>
    </row>
    <row r="431" spans="8:26" ht="15.75" customHeight="1" x14ac:dyDescent="0.2">
      <c r="H431"/>
      <c r="I431"/>
      <c r="J431"/>
      <c r="K431"/>
      <c r="L431"/>
      <c r="M431"/>
      <c r="N431"/>
      <c r="O431"/>
      <c r="P431"/>
      <c r="Q431"/>
      <c r="R431"/>
      <c r="S431"/>
      <c r="T431"/>
      <c r="U431"/>
      <c r="V431"/>
      <c r="W431"/>
      <c r="X431"/>
      <c r="Y431"/>
      <c r="Z431"/>
    </row>
    <row r="432" spans="8:26" ht="15.75" customHeight="1" x14ac:dyDescent="0.2">
      <c r="H432"/>
      <c r="I432"/>
      <c r="J432"/>
      <c r="K432"/>
      <c r="L432"/>
      <c r="M432"/>
      <c r="N432"/>
      <c r="O432"/>
      <c r="P432"/>
      <c r="Q432"/>
      <c r="R432"/>
      <c r="S432"/>
      <c r="T432"/>
      <c r="U432"/>
      <c r="V432"/>
      <c r="W432"/>
      <c r="X432"/>
      <c r="Y432"/>
      <c r="Z432"/>
    </row>
    <row r="433" spans="8:26" ht="15.75" customHeight="1" x14ac:dyDescent="0.2">
      <c r="H433"/>
      <c r="I433"/>
      <c r="J433"/>
      <c r="K433"/>
      <c r="L433"/>
      <c r="M433"/>
      <c r="N433"/>
      <c r="O433"/>
      <c r="P433"/>
      <c r="Q433"/>
      <c r="R433"/>
      <c r="S433"/>
      <c r="T433"/>
      <c r="U433"/>
      <c r="V433"/>
      <c r="W433"/>
      <c r="X433"/>
      <c r="Y433"/>
      <c r="Z433"/>
    </row>
    <row r="434" spans="8:26" ht="15.75" customHeight="1" x14ac:dyDescent="0.2">
      <c r="H434"/>
      <c r="I434"/>
      <c r="J434"/>
      <c r="K434"/>
      <c r="L434"/>
      <c r="M434"/>
      <c r="N434"/>
      <c r="O434"/>
      <c r="P434"/>
      <c r="Q434"/>
      <c r="R434"/>
      <c r="S434"/>
      <c r="T434"/>
      <c r="U434"/>
      <c r="V434"/>
      <c r="W434"/>
      <c r="X434"/>
      <c r="Y434"/>
      <c r="Z434"/>
    </row>
    <row r="435" spans="8:26" ht="15.75" customHeight="1" x14ac:dyDescent="0.2">
      <c r="H435"/>
      <c r="I435"/>
      <c r="J435"/>
      <c r="K435"/>
      <c r="L435"/>
      <c r="M435"/>
      <c r="N435"/>
      <c r="O435"/>
      <c r="P435"/>
      <c r="Q435"/>
      <c r="R435"/>
      <c r="S435"/>
      <c r="T435"/>
      <c r="U435"/>
      <c r="V435"/>
      <c r="W435"/>
      <c r="X435"/>
      <c r="Y435"/>
      <c r="Z435"/>
    </row>
    <row r="436" spans="8:26" ht="15.75" customHeight="1" x14ac:dyDescent="0.2">
      <c r="H436"/>
      <c r="I436"/>
      <c r="J436"/>
      <c r="K436"/>
      <c r="L436"/>
      <c r="M436"/>
      <c r="N436"/>
      <c r="O436"/>
      <c r="P436"/>
      <c r="Q436"/>
      <c r="R436"/>
      <c r="S436"/>
      <c r="T436"/>
      <c r="U436"/>
      <c r="V436"/>
      <c r="W436"/>
      <c r="X436"/>
      <c r="Y436"/>
      <c r="Z436"/>
    </row>
    <row r="437" spans="8:26" ht="15.75" customHeight="1" x14ac:dyDescent="0.2">
      <c r="H437"/>
      <c r="I437"/>
      <c r="J437"/>
      <c r="K437"/>
      <c r="L437"/>
      <c r="M437"/>
      <c r="N437"/>
      <c r="O437"/>
      <c r="P437"/>
      <c r="Q437"/>
      <c r="R437"/>
      <c r="S437"/>
      <c r="T437"/>
      <c r="U437"/>
      <c r="V437"/>
      <c r="W437"/>
      <c r="X437"/>
      <c r="Y437"/>
      <c r="Z437"/>
    </row>
    <row r="438" spans="8:26" ht="15.75" customHeight="1" x14ac:dyDescent="0.2">
      <c r="H438"/>
      <c r="I438"/>
      <c r="J438"/>
      <c r="K438"/>
      <c r="L438"/>
      <c r="M438"/>
      <c r="N438"/>
      <c r="O438"/>
      <c r="P438"/>
      <c r="Q438"/>
      <c r="R438"/>
      <c r="S438"/>
      <c r="T438"/>
      <c r="U438"/>
      <c r="V438"/>
      <c r="W438"/>
      <c r="X438"/>
      <c r="Y438"/>
      <c r="Z438"/>
    </row>
    <row r="439" spans="8:26" ht="15.75" customHeight="1" x14ac:dyDescent="0.2">
      <c r="H439"/>
      <c r="I439"/>
      <c r="J439"/>
      <c r="K439"/>
      <c r="L439"/>
      <c r="M439"/>
      <c r="N439"/>
      <c r="O439"/>
      <c r="P439"/>
      <c r="Q439"/>
      <c r="R439"/>
      <c r="S439"/>
      <c r="T439"/>
      <c r="U439"/>
      <c r="V439"/>
      <c r="W439"/>
      <c r="X439"/>
      <c r="Y439"/>
      <c r="Z439"/>
    </row>
    <row r="440" spans="8:26" ht="15.75" customHeight="1" x14ac:dyDescent="0.2">
      <c r="H440"/>
      <c r="I440"/>
      <c r="J440"/>
      <c r="K440"/>
      <c r="L440"/>
      <c r="M440"/>
      <c r="N440"/>
      <c r="O440"/>
      <c r="P440"/>
      <c r="Q440"/>
      <c r="R440"/>
      <c r="S440"/>
      <c r="T440"/>
      <c r="U440"/>
      <c r="V440"/>
      <c r="W440"/>
      <c r="X440"/>
      <c r="Y440"/>
      <c r="Z440"/>
    </row>
    <row r="441" spans="8:26" ht="15.75" customHeight="1" x14ac:dyDescent="0.2">
      <c r="H441"/>
      <c r="I441"/>
      <c r="J441"/>
      <c r="K441"/>
      <c r="L441"/>
      <c r="M441"/>
      <c r="N441"/>
      <c r="O441"/>
      <c r="P441"/>
      <c r="Q441"/>
      <c r="R441"/>
      <c r="S441"/>
      <c r="T441"/>
      <c r="U441"/>
      <c r="V441"/>
      <c r="W441"/>
      <c r="X441"/>
      <c r="Y441"/>
      <c r="Z441"/>
    </row>
    <row r="442" spans="8:26" ht="15.75" customHeight="1" x14ac:dyDescent="0.2">
      <c r="H442"/>
      <c r="I442"/>
      <c r="J442"/>
      <c r="K442"/>
      <c r="L442"/>
      <c r="M442"/>
      <c r="N442"/>
      <c r="O442"/>
      <c r="P442"/>
      <c r="Q442"/>
      <c r="R442"/>
      <c r="S442"/>
      <c r="T442"/>
      <c r="U442"/>
      <c r="V442"/>
      <c r="W442"/>
      <c r="X442"/>
      <c r="Y442"/>
      <c r="Z442"/>
    </row>
    <row r="443" spans="8:26" ht="15.75" customHeight="1" x14ac:dyDescent="0.2">
      <c r="H443"/>
      <c r="I443"/>
      <c r="J443"/>
      <c r="K443"/>
      <c r="L443"/>
      <c r="M443"/>
      <c r="N443"/>
      <c r="O443"/>
      <c r="P443"/>
      <c r="Q443"/>
      <c r="R443"/>
      <c r="S443"/>
      <c r="T443"/>
      <c r="U443"/>
      <c r="V443"/>
      <c r="W443"/>
      <c r="X443"/>
      <c r="Y443"/>
      <c r="Z443"/>
    </row>
    <row r="444" spans="8:26" ht="15.75" customHeight="1" x14ac:dyDescent="0.2">
      <c r="H444"/>
      <c r="I444"/>
      <c r="J444"/>
      <c r="K444"/>
      <c r="L444"/>
      <c r="M444"/>
      <c r="N444"/>
      <c r="O444"/>
      <c r="P444"/>
      <c r="Q444"/>
      <c r="R444"/>
      <c r="S444"/>
      <c r="T444"/>
      <c r="U444"/>
      <c r="V444"/>
      <c r="W444"/>
      <c r="X444"/>
      <c r="Y444"/>
      <c r="Z444"/>
    </row>
    <row r="445" spans="8:26" ht="15.75" customHeight="1" x14ac:dyDescent="0.2">
      <c r="H445"/>
      <c r="I445"/>
      <c r="J445"/>
      <c r="K445"/>
      <c r="L445"/>
      <c r="M445"/>
      <c r="N445"/>
      <c r="O445"/>
      <c r="P445"/>
      <c r="Q445"/>
      <c r="R445"/>
      <c r="S445"/>
      <c r="T445"/>
      <c r="U445"/>
      <c r="V445"/>
      <c r="W445"/>
      <c r="X445"/>
      <c r="Y445"/>
      <c r="Z445"/>
    </row>
    <row r="446" spans="8:26" ht="15.75" customHeight="1" x14ac:dyDescent="0.2">
      <c r="H446"/>
      <c r="I446"/>
      <c r="J446"/>
      <c r="K446"/>
      <c r="L446"/>
      <c r="M446"/>
      <c r="N446"/>
      <c r="O446"/>
      <c r="P446"/>
      <c r="Q446"/>
      <c r="R446"/>
      <c r="S446"/>
      <c r="T446"/>
      <c r="U446"/>
      <c r="V446"/>
      <c r="W446"/>
      <c r="X446"/>
      <c r="Y446"/>
      <c r="Z446"/>
    </row>
    <row r="447" spans="8:26" ht="15.75" customHeight="1" x14ac:dyDescent="0.2">
      <c r="H447"/>
      <c r="I447"/>
      <c r="J447"/>
      <c r="K447"/>
      <c r="L447"/>
      <c r="M447"/>
      <c r="N447"/>
      <c r="O447"/>
      <c r="P447"/>
      <c r="Q447"/>
      <c r="R447"/>
      <c r="S447"/>
      <c r="T447"/>
      <c r="U447"/>
      <c r="V447"/>
      <c r="W447"/>
      <c r="X447"/>
      <c r="Y447"/>
      <c r="Z447"/>
    </row>
    <row r="448" spans="8:26" ht="15.75" customHeight="1" x14ac:dyDescent="0.2">
      <c r="H448"/>
      <c r="I448"/>
      <c r="J448"/>
      <c r="K448"/>
      <c r="L448"/>
      <c r="M448"/>
      <c r="N448"/>
      <c r="O448"/>
      <c r="P448"/>
      <c r="Q448"/>
      <c r="R448"/>
      <c r="S448"/>
      <c r="T448"/>
      <c r="U448"/>
      <c r="V448"/>
      <c r="W448"/>
      <c r="X448"/>
      <c r="Y448"/>
      <c r="Z448"/>
    </row>
    <row r="449" spans="8:26" ht="15.75" customHeight="1" x14ac:dyDescent="0.2">
      <c r="H449"/>
      <c r="I449"/>
      <c r="J449"/>
      <c r="K449"/>
      <c r="L449"/>
      <c r="M449"/>
      <c r="N449"/>
      <c r="O449"/>
      <c r="P449"/>
      <c r="Q449"/>
      <c r="R449"/>
      <c r="S449"/>
      <c r="T449"/>
      <c r="U449"/>
      <c r="V449"/>
      <c r="W449"/>
      <c r="X449"/>
      <c r="Y449"/>
      <c r="Z449"/>
    </row>
    <row r="450" spans="8:26" ht="15.75" customHeight="1" x14ac:dyDescent="0.2">
      <c r="H450"/>
      <c r="I450"/>
      <c r="J450"/>
      <c r="K450"/>
      <c r="L450"/>
      <c r="M450"/>
      <c r="N450"/>
      <c r="O450"/>
      <c r="P450"/>
      <c r="Q450"/>
      <c r="R450"/>
      <c r="S450"/>
      <c r="T450"/>
      <c r="U450"/>
      <c r="V450"/>
      <c r="W450"/>
      <c r="X450"/>
      <c r="Y450"/>
      <c r="Z450"/>
    </row>
    <row r="451" spans="8:26" ht="15.75" customHeight="1" x14ac:dyDescent="0.2">
      <c r="H451"/>
      <c r="I451"/>
      <c r="J451"/>
      <c r="K451"/>
      <c r="L451"/>
      <c r="M451"/>
      <c r="N451"/>
      <c r="O451"/>
      <c r="P451"/>
      <c r="Q451"/>
      <c r="R451"/>
      <c r="S451"/>
      <c r="T451"/>
      <c r="U451"/>
      <c r="V451"/>
      <c r="W451"/>
      <c r="X451"/>
      <c r="Y451"/>
      <c r="Z451"/>
    </row>
    <row r="452" spans="8:26" ht="15.75" customHeight="1" x14ac:dyDescent="0.2">
      <c r="H452"/>
      <c r="I452"/>
      <c r="J452"/>
      <c r="K452"/>
      <c r="L452"/>
      <c r="M452"/>
      <c r="N452"/>
      <c r="O452"/>
      <c r="P452"/>
      <c r="Q452"/>
      <c r="R452"/>
      <c r="S452"/>
      <c r="T452"/>
      <c r="U452"/>
      <c r="V452"/>
      <c r="W452"/>
      <c r="X452"/>
      <c r="Y452"/>
      <c r="Z452"/>
    </row>
    <row r="453" spans="8:26" ht="15.75" customHeight="1" x14ac:dyDescent="0.2">
      <c r="H453"/>
      <c r="I453"/>
      <c r="J453"/>
      <c r="K453"/>
      <c r="L453"/>
      <c r="M453"/>
      <c r="N453"/>
      <c r="O453"/>
      <c r="P453"/>
      <c r="Q453"/>
      <c r="R453"/>
      <c r="S453"/>
      <c r="T453"/>
      <c r="U453"/>
      <c r="V453"/>
      <c r="W453"/>
      <c r="X453"/>
      <c r="Y453"/>
      <c r="Z453"/>
    </row>
    <row r="454" spans="8:26" ht="15.75" customHeight="1" x14ac:dyDescent="0.2">
      <c r="H454"/>
      <c r="I454"/>
      <c r="J454"/>
      <c r="K454"/>
      <c r="L454"/>
      <c r="M454"/>
      <c r="N454"/>
      <c r="O454"/>
      <c r="P454"/>
      <c r="Q454"/>
      <c r="R454"/>
      <c r="S454"/>
      <c r="T454"/>
      <c r="U454"/>
      <c r="V454"/>
      <c r="W454"/>
      <c r="X454"/>
      <c r="Y454"/>
      <c r="Z454"/>
    </row>
    <row r="455" spans="8:26" ht="15.75" customHeight="1" x14ac:dyDescent="0.2">
      <c r="H455"/>
      <c r="I455"/>
      <c r="J455"/>
      <c r="K455"/>
      <c r="L455"/>
      <c r="M455"/>
      <c r="N455"/>
      <c r="O455"/>
      <c r="P455"/>
      <c r="Q455"/>
      <c r="R455"/>
      <c r="S455"/>
      <c r="T455"/>
      <c r="U455"/>
      <c r="V455"/>
      <c r="W455"/>
      <c r="X455"/>
      <c r="Y455"/>
      <c r="Z455"/>
    </row>
    <row r="456" spans="8:26" ht="15.75" customHeight="1" x14ac:dyDescent="0.2">
      <c r="H456"/>
      <c r="I456"/>
      <c r="J456"/>
      <c r="K456"/>
      <c r="L456"/>
      <c r="M456"/>
      <c r="N456"/>
      <c r="O456"/>
      <c r="P456"/>
      <c r="Q456"/>
      <c r="R456"/>
      <c r="S456"/>
      <c r="T456"/>
      <c r="U456"/>
      <c r="V456"/>
      <c r="W456"/>
      <c r="X456"/>
      <c r="Y456"/>
      <c r="Z456"/>
    </row>
    <row r="457" spans="8:26" ht="15.75" customHeight="1" x14ac:dyDescent="0.2">
      <c r="H457"/>
      <c r="I457"/>
      <c r="J457"/>
      <c r="K457"/>
      <c r="L457"/>
      <c r="M457"/>
      <c r="N457"/>
      <c r="O457"/>
      <c r="P457"/>
      <c r="Q457"/>
      <c r="R457"/>
      <c r="S457"/>
      <c r="T457"/>
      <c r="U457"/>
      <c r="V457"/>
      <c r="W457"/>
      <c r="X457"/>
      <c r="Y457"/>
      <c r="Z457"/>
    </row>
    <row r="458" spans="8:26" ht="15.75" customHeight="1" x14ac:dyDescent="0.2">
      <c r="H458"/>
      <c r="I458"/>
      <c r="J458"/>
      <c r="K458"/>
      <c r="L458"/>
      <c r="M458"/>
      <c r="N458"/>
      <c r="O458"/>
      <c r="P458"/>
      <c r="Q458"/>
      <c r="R458"/>
      <c r="S458"/>
      <c r="T458"/>
      <c r="U458"/>
      <c r="V458"/>
      <c r="W458"/>
      <c r="X458"/>
      <c r="Y458"/>
      <c r="Z458"/>
    </row>
    <row r="459" spans="8:26" ht="15.75" customHeight="1" x14ac:dyDescent="0.2">
      <c r="H459"/>
      <c r="I459"/>
      <c r="J459"/>
      <c r="K459"/>
      <c r="L459"/>
      <c r="M459"/>
      <c r="N459"/>
      <c r="O459"/>
      <c r="P459"/>
      <c r="Q459"/>
      <c r="R459"/>
      <c r="S459"/>
      <c r="T459"/>
      <c r="U459"/>
      <c r="V459"/>
      <c r="W459"/>
      <c r="X459"/>
      <c r="Y459"/>
      <c r="Z459"/>
    </row>
    <row r="460" spans="8:26" ht="15.75" customHeight="1" x14ac:dyDescent="0.2">
      <c r="H460"/>
      <c r="I460"/>
      <c r="J460"/>
      <c r="K460"/>
      <c r="L460"/>
      <c r="M460"/>
      <c r="N460"/>
      <c r="O460"/>
      <c r="P460"/>
      <c r="Q460"/>
      <c r="R460"/>
      <c r="S460"/>
      <c r="T460"/>
      <c r="U460"/>
      <c r="V460"/>
      <c r="W460"/>
      <c r="X460"/>
      <c r="Y460"/>
      <c r="Z460"/>
    </row>
    <row r="461" spans="8:26" ht="15.75" customHeight="1" x14ac:dyDescent="0.2">
      <c r="H461"/>
      <c r="I461"/>
      <c r="J461"/>
      <c r="K461"/>
      <c r="L461"/>
      <c r="M461"/>
      <c r="N461"/>
      <c r="O461"/>
      <c r="P461"/>
      <c r="Q461"/>
      <c r="R461"/>
      <c r="S461"/>
      <c r="T461"/>
      <c r="U461"/>
      <c r="V461"/>
      <c r="W461"/>
      <c r="X461"/>
      <c r="Y461"/>
      <c r="Z461"/>
    </row>
    <row r="462" spans="8:26" ht="15.75" customHeight="1" x14ac:dyDescent="0.2">
      <c r="H462"/>
      <c r="I462"/>
      <c r="J462"/>
      <c r="K462"/>
      <c r="L462"/>
      <c r="M462"/>
      <c r="N462"/>
      <c r="O462"/>
      <c r="P462"/>
      <c r="Q462"/>
      <c r="R462"/>
      <c r="S462"/>
      <c r="T462"/>
      <c r="U462"/>
      <c r="V462"/>
      <c r="W462"/>
      <c r="X462"/>
      <c r="Y462"/>
      <c r="Z462"/>
    </row>
    <row r="463" spans="8:26" ht="15.75" customHeight="1" x14ac:dyDescent="0.2">
      <c r="H463"/>
      <c r="I463"/>
      <c r="J463"/>
      <c r="K463"/>
      <c r="L463"/>
      <c r="M463"/>
      <c r="N463"/>
      <c r="O463"/>
      <c r="P463"/>
      <c r="Q463"/>
      <c r="R463"/>
      <c r="S463"/>
      <c r="T463"/>
      <c r="U463"/>
      <c r="V463"/>
      <c r="W463"/>
      <c r="X463"/>
      <c r="Y463"/>
      <c r="Z463"/>
    </row>
    <row r="464" spans="8:26" ht="15.75" customHeight="1" x14ac:dyDescent="0.2">
      <c r="H464"/>
      <c r="I464"/>
      <c r="J464"/>
      <c r="K464"/>
      <c r="L464"/>
      <c r="M464"/>
      <c r="N464"/>
      <c r="O464"/>
      <c r="P464"/>
      <c r="Q464"/>
      <c r="R464"/>
      <c r="S464"/>
      <c r="T464"/>
      <c r="U464"/>
      <c r="V464"/>
      <c r="W464"/>
      <c r="X464"/>
      <c r="Y464"/>
      <c r="Z464"/>
    </row>
    <row r="465" spans="8:26" ht="15.75" customHeight="1" x14ac:dyDescent="0.2">
      <c r="H465"/>
      <c r="I465"/>
      <c r="J465"/>
      <c r="K465"/>
      <c r="L465"/>
      <c r="M465"/>
      <c r="N465"/>
      <c r="O465"/>
      <c r="P465"/>
      <c r="Q465"/>
      <c r="R465"/>
      <c r="S465"/>
      <c r="T465"/>
      <c r="U465"/>
      <c r="V465"/>
      <c r="W465"/>
      <c r="X465"/>
      <c r="Y465"/>
      <c r="Z465"/>
    </row>
    <row r="466" spans="8:26" ht="15.75" customHeight="1" x14ac:dyDescent="0.2">
      <c r="H466"/>
      <c r="I466"/>
      <c r="J466"/>
      <c r="K466"/>
      <c r="L466"/>
      <c r="M466"/>
      <c r="N466"/>
      <c r="O466"/>
      <c r="P466"/>
      <c r="Q466"/>
      <c r="R466"/>
      <c r="S466"/>
      <c r="T466"/>
      <c r="U466"/>
      <c r="V466"/>
      <c r="W466"/>
      <c r="X466"/>
      <c r="Y466"/>
      <c r="Z466"/>
    </row>
    <row r="467" spans="8:26" ht="15.75" customHeight="1" x14ac:dyDescent="0.2">
      <c r="H467"/>
      <c r="I467"/>
      <c r="J467"/>
      <c r="K467"/>
      <c r="L467"/>
      <c r="M467"/>
      <c r="N467"/>
      <c r="O467"/>
      <c r="P467"/>
      <c r="Q467"/>
      <c r="R467"/>
      <c r="S467"/>
      <c r="T467"/>
      <c r="U467"/>
      <c r="V467"/>
      <c r="W467"/>
      <c r="X467"/>
      <c r="Y467"/>
      <c r="Z467"/>
    </row>
    <row r="468" spans="8:26" ht="15.75" customHeight="1" x14ac:dyDescent="0.2">
      <c r="H468"/>
      <c r="I468"/>
      <c r="J468"/>
      <c r="K468"/>
      <c r="L468"/>
      <c r="M468"/>
      <c r="N468"/>
      <c r="O468"/>
      <c r="P468"/>
      <c r="Q468"/>
      <c r="R468"/>
      <c r="S468"/>
      <c r="T468"/>
      <c r="U468"/>
      <c r="V468"/>
      <c r="W468"/>
      <c r="X468"/>
      <c r="Y468"/>
      <c r="Z468"/>
    </row>
    <row r="469" spans="8:26" ht="15.75" customHeight="1" x14ac:dyDescent="0.2">
      <c r="H469"/>
      <c r="I469"/>
      <c r="J469"/>
      <c r="K469"/>
      <c r="L469"/>
      <c r="M469"/>
      <c r="N469"/>
      <c r="O469"/>
      <c r="P469"/>
      <c r="Q469"/>
      <c r="R469"/>
      <c r="S469"/>
      <c r="T469"/>
      <c r="U469"/>
      <c r="V469"/>
      <c r="W469"/>
      <c r="X469"/>
      <c r="Y469"/>
      <c r="Z469"/>
    </row>
    <row r="470" spans="8:26" ht="15.75" customHeight="1" x14ac:dyDescent="0.2">
      <c r="H470"/>
      <c r="I470"/>
      <c r="J470"/>
      <c r="K470"/>
      <c r="L470"/>
      <c r="M470"/>
      <c r="N470"/>
      <c r="O470"/>
      <c r="P470"/>
      <c r="Q470"/>
      <c r="R470"/>
      <c r="S470"/>
      <c r="T470"/>
      <c r="U470"/>
      <c r="V470"/>
      <c r="W470"/>
      <c r="X470"/>
      <c r="Y470"/>
      <c r="Z470"/>
    </row>
    <row r="471" spans="8:26" ht="15.75" customHeight="1" x14ac:dyDescent="0.2">
      <c r="H471"/>
      <c r="I471"/>
      <c r="J471"/>
      <c r="K471"/>
      <c r="L471"/>
      <c r="M471"/>
      <c r="N471"/>
      <c r="O471"/>
      <c r="P471"/>
      <c r="Q471"/>
      <c r="R471"/>
      <c r="S471"/>
      <c r="T471"/>
      <c r="U471"/>
      <c r="V471"/>
      <c r="W471"/>
      <c r="X471"/>
      <c r="Y471"/>
      <c r="Z471"/>
    </row>
    <row r="472" spans="8:26" ht="15.75" customHeight="1" x14ac:dyDescent="0.2">
      <c r="H472"/>
      <c r="I472"/>
      <c r="J472"/>
      <c r="K472"/>
      <c r="L472"/>
      <c r="M472"/>
      <c r="N472"/>
      <c r="O472"/>
      <c r="P472"/>
      <c r="Q472"/>
      <c r="R472"/>
      <c r="S472"/>
      <c r="T472"/>
      <c r="U472"/>
      <c r="V472"/>
      <c r="W472"/>
      <c r="X472"/>
      <c r="Y472"/>
      <c r="Z472"/>
    </row>
    <row r="473" spans="8:26" ht="15.75" customHeight="1" x14ac:dyDescent="0.2">
      <c r="H473"/>
      <c r="I473"/>
      <c r="J473"/>
      <c r="K473"/>
      <c r="L473"/>
      <c r="M473"/>
      <c r="N473"/>
      <c r="O473"/>
      <c r="P473"/>
      <c r="Q473"/>
      <c r="R473"/>
      <c r="S473"/>
      <c r="T473"/>
      <c r="U473"/>
      <c r="V473"/>
      <c r="W473"/>
      <c r="X473"/>
      <c r="Y473"/>
      <c r="Z473"/>
    </row>
    <row r="474" spans="8:26" ht="15.75" customHeight="1" x14ac:dyDescent="0.2">
      <c r="H474"/>
      <c r="I474"/>
      <c r="J474"/>
      <c r="K474"/>
      <c r="L474"/>
      <c r="M474"/>
      <c r="N474"/>
      <c r="O474"/>
      <c r="P474"/>
      <c r="Q474"/>
      <c r="R474"/>
      <c r="S474"/>
      <c r="T474"/>
      <c r="U474"/>
      <c r="V474"/>
      <c r="W474"/>
      <c r="X474"/>
      <c r="Y474"/>
      <c r="Z474"/>
    </row>
    <row r="475" spans="8:26" ht="15.75" customHeight="1" x14ac:dyDescent="0.2">
      <c r="H475"/>
      <c r="I475"/>
      <c r="J475"/>
      <c r="K475"/>
      <c r="L475"/>
      <c r="M475"/>
      <c r="N475"/>
      <c r="O475"/>
      <c r="P475"/>
      <c r="Q475"/>
      <c r="R475"/>
      <c r="S475"/>
      <c r="T475"/>
      <c r="U475"/>
      <c r="V475"/>
      <c r="W475"/>
      <c r="X475"/>
      <c r="Y475"/>
      <c r="Z475"/>
    </row>
    <row r="476" spans="8:26" ht="15.75" customHeight="1" x14ac:dyDescent="0.2">
      <c r="H476"/>
      <c r="I476"/>
      <c r="J476"/>
      <c r="K476"/>
      <c r="L476"/>
      <c r="M476"/>
      <c r="N476"/>
      <c r="O476"/>
      <c r="P476"/>
      <c r="Q476"/>
      <c r="R476"/>
      <c r="S476"/>
      <c r="T476"/>
      <c r="U476"/>
      <c r="V476"/>
      <c r="W476"/>
      <c r="X476"/>
      <c r="Y476"/>
      <c r="Z476"/>
    </row>
    <row r="477" spans="8:26" ht="15.75" customHeight="1" x14ac:dyDescent="0.2">
      <c r="H477"/>
      <c r="I477"/>
      <c r="J477"/>
      <c r="K477"/>
      <c r="L477"/>
      <c r="M477"/>
      <c r="N477"/>
      <c r="O477"/>
      <c r="P477"/>
      <c r="Q477"/>
      <c r="R477"/>
      <c r="S477"/>
      <c r="T477"/>
      <c r="U477"/>
      <c r="V477"/>
      <c r="W477"/>
      <c r="X477"/>
      <c r="Y477"/>
      <c r="Z477"/>
    </row>
    <row r="478" spans="8:26" ht="15.75" customHeight="1" x14ac:dyDescent="0.2">
      <c r="H478"/>
      <c r="I478"/>
      <c r="J478"/>
      <c r="K478"/>
      <c r="L478"/>
      <c r="M478"/>
      <c r="N478"/>
      <c r="O478"/>
      <c r="P478"/>
      <c r="Q478"/>
      <c r="R478"/>
      <c r="S478"/>
      <c r="T478"/>
      <c r="U478"/>
      <c r="V478"/>
      <c r="W478"/>
      <c r="X478"/>
      <c r="Y478"/>
      <c r="Z478"/>
    </row>
    <row r="479" spans="8:26" ht="15.75" customHeight="1" x14ac:dyDescent="0.2">
      <c r="H479"/>
      <c r="I479"/>
      <c r="J479"/>
      <c r="K479"/>
      <c r="L479"/>
      <c r="M479"/>
      <c r="N479"/>
      <c r="O479"/>
      <c r="P479"/>
      <c r="Q479"/>
      <c r="R479"/>
      <c r="S479"/>
      <c r="T479"/>
      <c r="U479"/>
      <c r="V479"/>
      <c r="W479"/>
      <c r="X479"/>
      <c r="Y479"/>
      <c r="Z479"/>
    </row>
    <row r="480" spans="8:26" ht="15.75" customHeight="1" x14ac:dyDescent="0.2">
      <c r="H480"/>
      <c r="I480"/>
      <c r="J480"/>
      <c r="K480"/>
      <c r="L480"/>
      <c r="M480"/>
      <c r="N480"/>
      <c r="O480"/>
      <c r="P480"/>
      <c r="Q480"/>
      <c r="R480"/>
      <c r="S480"/>
      <c r="T480"/>
      <c r="U480"/>
      <c r="V480"/>
      <c r="W480"/>
      <c r="X480"/>
      <c r="Y480"/>
      <c r="Z480"/>
    </row>
    <row r="481" spans="8:26" ht="15.75" customHeight="1" x14ac:dyDescent="0.2">
      <c r="H481"/>
      <c r="I481"/>
      <c r="J481"/>
      <c r="K481"/>
      <c r="L481"/>
      <c r="M481"/>
      <c r="N481"/>
      <c r="O481"/>
      <c r="P481"/>
      <c r="Q481"/>
      <c r="R481"/>
      <c r="S481"/>
      <c r="T481"/>
      <c r="U481"/>
      <c r="V481"/>
      <c r="W481"/>
      <c r="X481"/>
      <c r="Y481"/>
      <c r="Z481"/>
    </row>
    <row r="482" spans="8:26" ht="15.75" customHeight="1" x14ac:dyDescent="0.2">
      <c r="H482"/>
      <c r="I482"/>
      <c r="J482"/>
      <c r="K482"/>
      <c r="L482"/>
      <c r="M482"/>
      <c r="N482"/>
      <c r="O482"/>
      <c r="P482"/>
      <c r="Q482"/>
      <c r="R482"/>
      <c r="S482"/>
      <c r="T482"/>
      <c r="U482"/>
      <c r="V482"/>
      <c r="W482"/>
      <c r="X482"/>
      <c r="Y482"/>
      <c r="Z482"/>
    </row>
    <row r="483" spans="8:26" ht="15.75" customHeight="1" x14ac:dyDescent="0.2">
      <c r="H483"/>
      <c r="I483"/>
      <c r="J483"/>
      <c r="K483"/>
      <c r="L483"/>
      <c r="M483"/>
      <c r="N483"/>
      <c r="O483"/>
      <c r="P483"/>
      <c r="Q483"/>
      <c r="R483"/>
      <c r="S483"/>
      <c r="T483"/>
      <c r="U483"/>
      <c r="V483"/>
      <c r="W483"/>
      <c r="X483"/>
      <c r="Y483"/>
      <c r="Z483"/>
    </row>
    <row r="484" spans="8:26" ht="15.75" customHeight="1" x14ac:dyDescent="0.2">
      <c r="H484"/>
      <c r="I484"/>
      <c r="J484"/>
      <c r="K484"/>
      <c r="L484"/>
      <c r="M484"/>
      <c r="N484"/>
      <c r="O484"/>
      <c r="P484"/>
      <c r="Q484"/>
      <c r="R484"/>
      <c r="S484"/>
      <c r="T484"/>
      <c r="U484"/>
      <c r="V484"/>
      <c r="W484"/>
      <c r="X484"/>
      <c r="Y484"/>
      <c r="Z484"/>
    </row>
    <row r="485" spans="8:26" ht="15.75" customHeight="1" x14ac:dyDescent="0.2">
      <c r="H485"/>
      <c r="I485"/>
      <c r="J485"/>
      <c r="K485"/>
      <c r="L485"/>
      <c r="M485"/>
      <c r="N485"/>
      <c r="O485"/>
      <c r="P485"/>
      <c r="Q485"/>
      <c r="R485"/>
      <c r="S485"/>
      <c r="T485"/>
      <c r="U485"/>
      <c r="V485"/>
      <c r="W485"/>
      <c r="X485"/>
      <c r="Y485"/>
      <c r="Z485"/>
    </row>
    <row r="486" spans="8:26" ht="15.75" customHeight="1" x14ac:dyDescent="0.2">
      <c r="H486"/>
      <c r="I486"/>
      <c r="J486"/>
      <c r="K486"/>
      <c r="L486"/>
      <c r="M486"/>
      <c r="N486"/>
      <c r="O486"/>
      <c r="P486"/>
      <c r="Q486"/>
      <c r="R486"/>
      <c r="S486"/>
      <c r="T486"/>
      <c r="U486"/>
      <c r="V486"/>
      <c r="W486"/>
      <c r="X486"/>
      <c r="Y486"/>
      <c r="Z486"/>
    </row>
    <row r="487" spans="8:26" ht="15.75" customHeight="1" x14ac:dyDescent="0.2">
      <c r="H487"/>
      <c r="I487"/>
      <c r="J487"/>
      <c r="K487"/>
      <c r="L487"/>
      <c r="M487"/>
      <c r="N487"/>
      <c r="O487"/>
      <c r="P487"/>
      <c r="Q487"/>
      <c r="R487"/>
      <c r="S487"/>
      <c r="T487"/>
      <c r="U487"/>
      <c r="V487"/>
      <c r="W487"/>
      <c r="X487"/>
      <c r="Y487"/>
      <c r="Z487"/>
    </row>
    <row r="488" spans="8:26" ht="15.75" customHeight="1" x14ac:dyDescent="0.2">
      <c r="H488"/>
      <c r="I488"/>
      <c r="J488"/>
      <c r="K488"/>
      <c r="L488"/>
      <c r="M488"/>
      <c r="N488"/>
      <c r="O488"/>
      <c r="P488"/>
      <c r="Q488"/>
      <c r="R488"/>
      <c r="S488"/>
      <c r="T488"/>
      <c r="U488"/>
      <c r="V488"/>
      <c r="W488"/>
      <c r="X488"/>
      <c r="Y488"/>
      <c r="Z488"/>
    </row>
    <row r="489" spans="8:26" ht="15.75" customHeight="1" x14ac:dyDescent="0.2">
      <c r="H489"/>
      <c r="I489"/>
      <c r="J489"/>
      <c r="K489"/>
      <c r="L489"/>
      <c r="M489"/>
      <c r="N489"/>
      <c r="O489"/>
      <c r="P489"/>
      <c r="Q489"/>
      <c r="R489"/>
      <c r="S489"/>
      <c r="T489"/>
      <c r="U489"/>
      <c r="V489"/>
      <c r="W489"/>
      <c r="X489"/>
      <c r="Y489"/>
      <c r="Z489"/>
    </row>
    <row r="490" spans="8:26" ht="15.75" customHeight="1" x14ac:dyDescent="0.2">
      <c r="H490"/>
      <c r="I490"/>
      <c r="J490"/>
      <c r="K490"/>
      <c r="L490"/>
      <c r="M490"/>
      <c r="N490"/>
      <c r="O490"/>
      <c r="P490"/>
      <c r="Q490"/>
      <c r="R490"/>
      <c r="S490"/>
      <c r="T490"/>
      <c r="U490"/>
      <c r="V490"/>
      <c r="W490"/>
      <c r="X490"/>
      <c r="Y490"/>
      <c r="Z490"/>
    </row>
    <row r="491" spans="8:26" ht="15.75" customHeight="1" x14ac:dyDescent="0.2">
      <c r="H491"/>
      <c r="I491"/>
      <c r="J491"/>
      <c r="K491"/>
      <c r="L491"/>
      <c r="M491"/>
      <c r="N491"/>
      <c r="O491"/>
      <c r="P491"/>
      <c r="Q491"/>
      <c r="R491"/>
      <c r="S491"/>
      <c r="T491"/>
      <c r="U491"/>
      <c r="V491"/>
      <c r="W491"/>
      <c r="X491"/>
      <c r="Y491"/>
      <c r="Z491"/>
    </row>
    <row r="492" spans="8:26" ht="15.75" customHeight="1" x14ac:dyDescent="0.2">
      <c r="H492"/>
      <c r="I492"/>
      <c r="J492"/>
      <c r="K492"/>
      <c r="L492"/>
      <c r="M492"/>
      <c r="N492"/>
      <c r="O492"/>
      <c r="P492"/>
      <c r="Q492"/>
      <c r="R492"/>
      <c r="S492"/>
      <c r="T492"/>
      <c r="U492"/>
      <c r="V492"/>
      <c r="W492"/>
      <c r="X492"/>
      <c r="Y492"/>
      <c r="Z492"/>
    </row>
    <row r="493" spans="8:26" ht="15.75" customHeight="1" x14ac:dyDescent="0.2">
      <c r="H493"/>
      <c r="I493"/>
      <c r="J493"/>
      <c r="K493"/>
      <c r="L493"/>
      <c r="M493"/>
      <c r="N493"/>
      <c r="O493"/>
      <c r="P493"/>
      <c r="Q493"/>
      <c r="R493"/>
      <c r="S493"/>
      <c r="T493"/>
      <c r="U493"/>
      <c r="V493"/>
      <c r="W493"/>
      <c r="X493"/>
      <c r="Y493"/>
      <c r="Z493"/>
    </row>
    <row r="494" spans="8:26" ht="15.75" customHeight="1" x14ac:dyDescent="0.2">
      <c r="H494"/>
      <c r="I494"/>
      <c r="J494"/>
      <c r="K494"/>
      <c r="L494"/>
      <c r="M494"/>
      <c r="N494"/>
      <c r="O494"/>
      <c r="P494"/>
      <c r="Q494"/>
      <c r="R494"/>
      <c r="S494"/>
      <c r="T494"/>
      <c r="U494"/>
      <c r="V494"/>
      <c r="W494"/>
      <c r="X494"/>
      <c r="Y494"/>
      <c r="Z494"/>
    </row>
    <row r="495" spans="8:26" ht="15.75" customHeight="1" x14ac:dyDescent="0.2">
      <c r="H495"/>
      <c r="I495"/>
      <c r="J495"/>
      <c r="K495"/>
      <c r="L495"/>
      <c r="M495"/>
      <c r="N495"/>
      <c r="O495"/>
      <c r="P495"/>
      <c r="Q495"/>
      <c r="R495"/>
      <c r="S495"/>
      <c r="T495"/>
      <c r="U495"/>
      <c r="V495"/>
      <c r="W495"/>
      <c r="X495"/>
      <c r="Y495"/>
      <c r="Z495"/>
    </row>
    <row r="496" spans="8:26" ht="15.75" customHeight="1" x14ac:dyDescent="0.2">
      <c r="H496"/>
      <c r="I496"/>
      <c r="J496"/>
      <c r="K496"/>
      <c r="L496"/>
      <c r="M496"/>
      <c r="N496"/>
      <c r="O496"/>
      <c r="P496"/>
      <c r="Q496"/>
      <c r="R496"/>
      <c r="S496"/>
      <c r="T496"/>
      <c r="U496"/>
      <c r="V496"/>
      <c r="W496"/>
      <c r="X496"/>
      <c r="Y496"/>
      <c r="Z496"/>
    </row>
    <row r="497" spans="8:26" ht="15.75" customHeight="1" x14ac:dyDescent="0.2">
      <c r="H497"/>
      <c r="I497"/>
      <c r="J497"/>
      <c r="K497"/>
      <c r="L497"/>
      <c r="M497"/>
      <c r="N497"/>
      <c r="O497"/>
      <c r="P497"/>
      <c r="Q497"/>
      <c r="R497"/>
      <c r="S497"/>
      <c r="T497"/>
      <c r="U497"/>
      <c r="V497"/>
      <c r="W497"/>
      <c r="X497"/>
      <c r="Y497"/>
      <c r="Z497"/>
    </row>
    <row r="498" spans="8:26" ht="15.75" customHeight="1" x14ac:dyDescent="0.2">
      <c r="H498"/>
      <c r="I498"/>
      <c r="J498"/>
      <c r="K498"/>
      <c r="L498"/>
      <c r="M498"/>
      <c r="N498"/>
      <c r="O498"/>
      <c r="P498"/>
      <c r="Q498"/>
      <c r="R498"/>
      <c r="S498"/>
      <c r="T498"/>
      <c r="U498"/>
      <c r="V498"/>
      <c r="W498"/>
      <c r="X498"/>
      <c r="Y498"/>
      <c r="Z498"/>
    </row>
    <row r="499" spans="8:26" ht="15.75" customHeight="1" x14ac:dyDescent="0.2">
      <c r="H499"/>
      <c r="I499"/>
      <c r="J499"/>
      <c r="K499"/>
      <c r="L499"/>
      <c r="M499"/>
      <c r="N499"/>
      <c r="O499"/>
      <c r="P499"/>
      <c r="Q499"/>
      <c r="R499"/>
      <c r="S499"/>
      <c r="T499"/>
      <c r="U499"/>
      <c r="V499"/>
      <c r="W499"/>
      <c r="X499"/>
      <c r="Y499"/>
      <c r="Z499"/>
    </row>
    <row r="500" spans="8:26" ht="15.75" customHeight="1" x14ac:dyDescent="0.2">
      <c r="H500"/>
      <c r="I500"/>
      <c r="J500"/>
      <c r="K500"/>
      <c r="L500"/>
      <c r="M500"/>
      <c r="N500"/>
      <c r="O500"/>
      <c r="P500"/>
      <c r="Q500"/>
      <c r="R500"/>
      <c r="S500"/>
      <c r="T500"/>
      <c r="U500"/>
      <c r="V500"/>
      <c r="W500"/>
      <c r="X500"/>
      <c r="Y500"/>
      <c r="Z500"/>
    </row>
    <row r="501" spans="8:26" ht="15.75" customHeight="1" x14ac:dyDescent="0.2">
      <c r="H501"/>
      <c r="I501"/>
      <c r="J501"/>
      <c r="K501"/>
      <c r="L501"/>
      <c r="M501"/>
      <c r="N501"/>
      <c r="O501"/>
      <c r="P501"/>
      <c r="Q501"/>
      <c r="R501"/>
      <c r="S501"/>
      <c r="T501"/>
      <c r="U501"/>
      <c r="V501"/>
      <c r="W501"/>
      <c r="X501"/>
      <c r="Y501"/>
      <c r="Z501"/>
    </row>
    <row r="502" spans="8:26" ht="15.75" customHeight="1" x14ac:dyDescent="0.2">
      <c r="H502"/>
      <c r="I502"/>
      <c r="J502"/>
      <c r="K502"/>
      <c r="L502"/>
      <c r="M502"/>
      <c r="N502"/>
      <c r="O502"/>
      <c r="P502"/>
      <c r="Q502"/>
      <c r="R502"/>
      <c r="S502"/>
      <c r="T502"/>
      <c r="U502"/>
      <c r="V502"/>
      <c r="W502"/>
      <c r="X502"/>
      <c r="Y502"/>
      <c r="Z502"/>
    </row>
    <row r="503" spans="8:26" ht="15.75" customHeight="1" x14ac:dyDescent="0.2">
      <c r="H503"/>
      <c r="I503"/>
      <c r="J503"/>
      <c r="K503"/>
      <c r="L503"/>
      <c r="M503"/>
      <c r="N503"/>
      <c r="O503"/>
      <c r="P503"/>
      <c r="Q503"/>
      <c r="R503"/>
      <c r="S503"/>
      <c r="T503"/>
      <c r="U503"/>
      <c r="V503"/>
      <c r="W503"/>
      <c r="X503"/>
      <c r="Y503"/>
      <c r="Z503"/>
    </row>
    <row r="504" spans="8:26" ht="15.75" customHeight="1" x14ac:dyDescent="0.2">
      <c r="H504"/>
      <c r="I504"/>
      <c r="J504"/>
      <c r="K504"/>
      <c r="L504"/>
      <c r="M504"/>
      <c r="N504"/>
      <c r="O504"/>
      <c r="P504"/>
      <c r="Q504"/>
      <c r="R504"/>
      <c r="S504"/>
      <c r="T504"/>
      <c r="U504"/>
      <c r="V504"/>
      <c r="W504"/>
      <c r="X504"/>
      <c r="Y504"/>
      <c r="Z504"/>
    </row>
    <row r="505" spans="8:26" ht="15.75" customHeight="1" x14ac:dyDescent="0.2">
      <c r="H505"/>
      <c r="I505"/>
      <c r="J505"/>
      <c r="K505"/>
      <c r="L505"/>
      <c r="M505"/>
      <c r="N505"/>
      <c r="O505"/>
      <c r="P505"/>
      <c r="Q505"/>
      <c r="R505"/>
      <c r="S505"/>
      <c r="T505"/>
      <c r="U505"/>
      <c r="V505"/>
      <c r="W505"/>
      <c r="X505"/>
      <c r="Y505"/>
      <c r="Z505"/>
    </row>
    <row r="506" spans="8:26" ht="15.75" customHeight="1" x14ac:dyDescent="0.2">
      <c r="H506"/>
      <c r="I506"/>
      <c r="J506"/>
      <c r="K506"/>
      <c r="L506"/>
      <c r="M506"/>
      <c r="N506"/>
      <c r="O506"/>
      <c r="P506"/>
      <c r="Q506"/>
      <c r="R506"/>
      <c r="S506"/>
      <c r="T506"/>
      <c r="U506"/>
      <c r="V506"/>
      <c r="W506"/>
      <c r="X506"/>
      <c r="Y506"/>
      <c r="Z506"/>
    </row>
    <row r="507" spans="8:26" ht="15.75" customHeight="1" x14ac:dyDescent="0.2">
      <c r="H507"/>
      <c r="I507"/>
      <c r="J507"/>
      <c r="K507"/>
      <c r="L507"/>
      <c r="M507"/>
      <c r="N507"/>
      <c r="O507"/>
      <c r="P507"/>
      <c r="Q507"/>
      <c r="R507"/>
      <c r="S507"/>
      <c r="T507"/>
      <c r="U507"/>
      <c r="V507"/>
      <c r="W507"/>
      <c r="X507"/>
      <c r="Y507"/>
      <c r="Z507"/>
    </row>
    <row r="508" spans="8:26" ht="15.75" customHeight="1" x14ac:dyDescent="0.2">
      <c r="H508"/>
      <c r="I508"/>
      <c r="J508"/>
      <c r="K508"/>
      <c r="L508"/>
      <c r="M508"/>
      <c r="N508"/>
      <c r="O508"/>
      <c r="P508"/>
      <c r="Q508"/>
      <c r="R508"/>
      <c r="S508"/>
      <c r="T508"/>
      <c r="U508"/>
      <c r="V508"/>
      <c r="W508"/>
      <c r="X508"/>
      <c r="Y508"/>
      <c r="Z508"/>
    </row>
    <row r="509" spans="8:26" ht="15.75" customHeight="1" x14ac:dyDescent="0.2">
      <c r="H509"/>
      <c r="I509"/>
      <c r="J509"/>
      <c r="K509"/>
      <c r="L509"/>
      <c r="M509"/>
      <c r="N509"/>
      <c r="O509"/>
      <c r="P509"/>
      <c r="Q509"/>
      <c r="R509"/>
      <c r="S509"/>
      <c r="T509"/>
      <c r="U509"/>
      <c r="V509"/>
      <c r="W509"/>
      <c r="X509"/>
      <c r="Y509"/>
      <c r="Z509"/>
    </row>
    <row r="510" spans="8:26" ht="15.75" customHeight="1" x14ac:dyDescent="0.2">
      <c r="H510"/>
      <c r="I510"/>
      <c r="J510"/>
      <c r="K510"/>
      <c r="L510"/>
      <c r="M510"/>
      <c r="N510"/>
      <c r="O510"/>
      <c r="P510"/>
      <c r="Q510"/>
      <c r="R510"/>
      <c r="S510"/>
      <c r="T510"/>
      <c r="U510"/>
      <c r="V510"/>
      <c r="W510"/>
      <c r="X510"/>
      <c r="Y510"/>
      <c r="Z510"/>
    </row>
    <row r="511" spans="8:26" ht="15.75" customHeight="1" x14ac:dyDescent="0.2">
      <c r="H511"/>
      <c r="I511"/>
      <c r="J511"/>
      <c r="K511"/>
      <c r="L511"/>
      <c r="M511"/>
      <c r="N511"/>
      <c r="O511"/>
      <c r="P511"/>
      <c r="Q511"/>
      <c r="R511"/>
      <c r="S511"/>
      <c r="T511"/>
      <c r="U511"/>
      <c r="V511"/>
      <c r="W511"/>
      <c r="X511"/>
      <c r="Y511"/>
      <c r="Z511"/>
    </row>
    <row r="512" spans="8:26" ht="15.75" customHeight="1" x14ac:dyDescent="0.2">
      <c r="H512"/>
      <c r="I512"/>
      <c r="J512"/>
      <c r="K512"/>
      <c r="L512"/>
      <c r="M512"/>
      <c r="N512"/>
      <c r="O512"/>
      <c r="P512"/>
      <c r="Q512"/>
      <c r="R512"/>
      <c r="S512"/>
      <c r="T512"/>
      <c r="U512"/>
      <c r="V512"/>
      <c r="W512"/>
      <c r="X512"/>
      <c r="Y512"/>
      <c r="Z512"/>
    </row>
    <row r="513" spans="8:26" ht="15.75" customHeight="1" x14ac:dyDescent="0.2">
      <c r="H513"/>
      <c r="I513"/>
      <c r="J513"/>
      <c r="K513"/>
      <c r="L513"/>
      <c r="M513"/>
      <c r="N513"/>
      <c r="O513"/>
      <c r="P513"/>
      <c r="Q513"/>
      <c r="R513"/>
      <c r="S513"/>
      <c r="T513"/>
      <c r="U513"/>
      <c r="V513"/>
      <c r="W513"/>
      <c r="X513"/>
      <c r="Y513"/>
      <c r="Z513"/>
    </row>
    <row r="514" spans="8:26" ht="15.75" customHeight="1" x14ac:dyDescent="0.2">
      <c r="H514"/>
      <c r="I514"/>
      <c r="J514"/>
      <c r="K514"/>
      <c r="L514"/>
      <c r="M514"/>
      <c r="N514"/>
      <c r="O514"/>
      <c r="P514"/>
      <c r="Q514"/>
      <c r="R514"/>
      <c r="S514"/>
      <c r="T514"/>
      <c r="U514"/>
      <c r="V514"/>
      <c r="W514"/>
      <c r="X514"/>
      <c r="Y514"/>
      <c r="Z514"/>
    </row>
    <row r="515" spans="8:26" ht="15.75" customHeight="1" x14ac:dyDescent="0.2">
      <c r="H515"/>
      <c r="I515"/>
      <c r="J515"/>
      <c r="K515"/>
      <c r="L515"/>
      <c r="M515"/>
      <c r="N515"/>
      <c r="O515"/>
      <c r="P515"/>
      <c r="Q515"/>
      <c r="R515"/>
      <c r="S515"/>
      <c r="T515"/>
      <c r="U515"/>
      <c r="V515"/>
      <c r="W515"/>
      <c r="X515"/>
      <c r="Y515"/>
      <c r="Z515"/>
    </row>
    <row r="516" spans="8:26" ht="15.75" customHeight="1" x14ac:dyDescent="0.2">
      <c r="H516"/>
      <c r="I516"/>
      <c r="J516"/>
      <c r="K516"/>
      <c r="L516"/>
      <c r="M516"/>
      <c r="N516"/>
      <c r="O516"/>
      <c r="P516"/>
      <c r="Q516"/>
      <c r="R516"/>
      <c r="S516"/>
      <c r="T516"/>
      <c r="U516"/>
      <c r="V516"/>
      <c r="W516"/>
      <c r="X516"/>
      <c r="Y516"/>
      <c r="Z516"/>
    </row>
    <row r="517" spans="8:26" ht="15.75" customHeight="1" x14ac:dyDescent="0.2">
      <c r="H517"/>
      <c r="I517"/>
      <c r="J517"/>
      <c r="K517"/>
      <c r="L517"/>
      <c r="M517"/>
      <c r="N517"/>
      <c r="O517"/>
      <c r="P517"/>
      <c r="Q517"/>
      <c r="R517"/>
      <c r="S517"/>
      <c r="T517"/>
      <c r="U517"/>
      <c r="V517"/>
      <c r="W517"/>
      <c r="X517"/>
      <c r="Y517"/>
      <c r="Z517"/>
    </row>
    <row r="518" spans="8:26" ht="15.75" customHeight="1" x14ac:dyDescent="0.2">
      <c r="H518"/>
      <c r="I518"/>
      <c r="J518"/>
      <c r="K518"/>
      <c r="L518"/>
      <c r="M518"/>
      <c r="N518"/>
      <c r="O518"/>
      <c r="P518"/>
      <c r="Q518"/>
      <c r="R518"/>
      <c r="S518"/>
      <c r="T518"/>
      <c r="U518"/>
      <c r="V518"/>
      <c r="W518"/>
      <c r="X518"/>
      <c r="Y518"/>
      <c r="Z518"/>
    </row>
    <row r="519" spans="8:26" ht="15.75" customHeight="1" x14ac:dyDescent="0.2">
      <c r="H519"/>
      <c r="I519"/>
      <c r="J519"/>
      <c r="K519"/>
      <c r="L519"/>
      <c r="M519"/>
      <c r="N519"/>
      <c r="O519"/>
      <c r="P519"/>
      <c r="Q519"/>
      <c r="R519"/>
      <c r="S519"/>
      <c r="T519"/>
      <c r="U519"/>
      <c r="V519"/>
      <c r="W519"/>
      <c r="X519"/>
      <c r="Y519"/>
      <c r="Z519"/>
    </row>
    <row r="520" spans="8:26" ht="15.75" customHeight="1" x14ac:dyDescent="0.2">
      <c r="H520"/>
      <c r="I520"/>
      <c r="J520"/>
      <c r="K520"/>
      <c r="L520"/>
      <c r="M520"/>
      <c r="N520"/>
      <c r="O520"/>
      <c r="P520"/>
      <c r="Q520"/>
      <c r="R520"/>
      <c r="S520"/>
      <c r="T520"/>
      <c r="U520"/>
      <c r="V520"/>
      <c r="W520"/>
      <c r="X520"/>
      <c r="Y520"/>
      <c r="Z520"/>
    </row>
    <row r="521" spans="8:26" ht="15.75" customHeight="1" x14ac:dyDescent="0.2">
      <c r="H521"/>
      <c r="I521"/>
      <c r="J521"/>
      <c r="K521"/>
      <c r="L521"/>
      <c r="M521"/>
      <c r="N521"/>
      <c r="O521"/>
      <c r="P521"/>
      <c r="Q521"/>
      <c r="R521"/>
      <c r="S521"/>
      <c r="T521"/>
      <c r="U521"/>
      <c r="V521"/>
      <c r="W521"/>
      <c r="X521"/>
      <c r="Y521"/>
      <c r="Z521"/>
    </row>
    <row r="522" spans="8:26" ht="15.75" customHeight="1" x14ac:dyDescent="0.2">
      <c r="H522"/>
      <c r="I522"/>
      <c r="J522"/>
      <c r="K522"/>
      <c r="L522"/>
      <c r="M522"/>
      <c r="N522"/>
      <c r="O522"/>
      <c r="P522"/>
      <c r="Q522"/>
      <c r="R522"/>
      <c r="S522"/>
      <c r="T522"/>
      <c r="U522"/>
      <c r="V522"/>
      <c r="W522"/>
      <c r="X522"/>
      <c r="Y522"/>
      <c r="Z522"/>
    </row>
    <row r="523" spans="8:26" ht="15.75" customHeight="1" x14ac:dyDescent="0.2">
      <c r="H523"/>
      <c r="I523"/>
      <c r="J523"/>
      <c r="K523"/>
      <c r="L523"/>
      <c r="M523"/>
      <c r="N523"/>
      <c r="O523"/>
      <c r="P523"/>
      <c r="Q523"/>
      <c r="R523"/>
      <c r="S523"/>
      <c r="T523"/>
      <c r="U523"/>
      <c r="V523"/>
      <c r="W523"/>
      <c r="X523"/>
      <c r="Y523"/>
      <c r="Z523"/>
    </row>
    <row r="524" spans="8:26" ht="15.75" customHeight="1" x14ac:dyDescent="0.2">
      <c r="H524"/>
      <c r="I524"/>
      <c r="J524"/>
      <c r="K524"/>
      <c r="L524"/>
      <c r="M524"/>
      <c r="N524"/>
      <c r="O524"/>
      <c r="P524"/>
      <c r="Q524"/>
      <c r="R524"/>
      <c r="S524"/>
      <c r="T524"/>
      <c r="U524"/>
      <c r="V524"/>
      <c r="W524"/>
      <c r="X524"/>
      <c r="Y524"/>
      <c r="Z524"/>
    </row>
    <row r="525" spans="8:26" ht="15.75" customHeight="1" x14ac:dyDescent="0.2">
      <c r="H525"/>
      <c r="I525"/>
      <c r="J525"/>
      <c r="K525"/>
      <c r="L525"/>
      <c r="M525"/>
      <c r="N525"/>
      <c r="O525"/>
      <c r="P525"/>
      <c r="Q525"/>
      <c r="R525"/>
      <c r="S525"/>
      <c r="T525"/>
      <c r="U525"/>
      <c r="V525"/>
      <c r="W525"/>
      <c r="X525"/>
      <c r="Y525"/>
      <c r="Z525"/>
    </row>
    <row r="526" spans="8:26" ht="15.75" customHeight="1" x14ac:dyDescent="0.2">
      <c r="H526"/>
      <c r="I526"/>
      <c r="J526"/>
      <c r="K526"/>
      <c r="L526"/>
      <c r="M526"/>
      <c r="N526"/>
      <c r="O526"/>
      <c r="P526"/>
      <c r="Q526"/>
      <c r="R526"/>
      <c r="S526"/>
      <c r="T526"/>
      <c r="U526"/>
      <c r="V526"/>
      <c r="W526"/>
      <c r="X526"/>
      <c r="Y526"/>
      <c r="Z526"/>
    </row>
    <row r="527" spans="8:26" ht="15.75" customHeight="1" x14ac:dyDescent="0.2">
      <c r="H527"/>
      <c r="I527"/>
      <c r="J527"/>
      <c r="K527"/>
      <c r="L527"/>
      <c r="M527"/>
      <c r="N527"/>
      <c r="O527"/>
      <c r="P527"/>
      <c r="Q527"/>
      <c r="R527"/>
      <c r="S527"/>
      <c r="T527"/>
      <c r="U527"/>
      <c r="V527"/>
      <c r="W527"/>
      <c r="X527"/>
      <c r="Y527"/>
      <c r="Z527"/>
    </row>
    <row r="528" spans="8:26" ht="15.75" customHeight="1" x14ac:dyDescent="0.2">
      <c r="H528"/>
      <c r="I528"/>
      <c r="J528"/>
      <c r="K528"/>
      <c r="L528"/>
      <c r="M528"/>
      <c r="N528"/>
      <c r="O528"/>
      <c r="P528"/>
      <c r="Q528"/>
      <c r="R528"/>
      <c r="S528"/>
      <c r="T528"/>
      <c r="U528"/>
      <c r="V528"/>
      <c r="W528"/>
      <c r="X528"/>
      <c r="Y528"/>
      <c r="Z528"/>
    </row>
    <row r="529" spans="8:26" ht="15.75" customHeight="1" x14ac:dyDescent="0.2">
      <c r="H529"/>
      <c r="I529"/>
      <c r="J529"/>
      <c r="K529"/>
      <c r="L529"/>
      <c r="M529"/>
      <c r="N529"/>
      <c r="O529"/>
      <c r="P529"/>
      <c r="Q529"/>
      <c r="R529"/>
      <c r="S529"/>
      <c r="T529"/>
      <c r="U529"/>
      <c r="V529"/>
      <c r="W529"/>
      <c r="X529"/>
      <c r="Y529"/>
      <c r="Z529"/>
    </row>
    <row r="530" spans="8:26" ht="15.75" customHeight="1" x14ac:dyDescent="0.2">
      <c r="H530"/>
      <c r="I530"/>
      <c r="J530"/>
      <c r="K530"/>
      <c r="L530"/>
      <c r="M530"/>
      <c r="N530"/>
      <c r="O530"/>
      <c r="P530"/>
      <c r="Q530"/>
      <c r="R530"/>
      <c r="S530"/>
      <c r="T530"/>
      <c r="U530"/>
      <c r="V530"/>
      <c r="W530"/>
      <c r="X530"/>
      <c r="Y530"/>
      <c r="Z530"/>
    </row>
    <row r="531" spans="8:26" ht="15.75" customHeight="1" x14ac:dyDescent="0.2">
      <c r="H531"/>
      <c r="I531"/>
      <c r="J531"/>
      <c r="K531"/>
      <c r="L531"/>
      <c r="M531"/>
      <c r="N531"/>
      <c r="O531"/>
      <c r="P531"/>
      <c r="Q531"/>
      <c r="R531"/>
      <c r="S531"/>
      <c r="T531"/>
      <c r="U531"/>
      <c r="V531"/>
      <c r="W531"/>
      <c r="X531"/>
      <c r="Y531"/>
      <c r="Z531"/>
    </row>
    <row r="532" spans="8:26" ht="15.75" customHeight="1" x14ac:dyDescent="0.2">
      <c r="H532"/>
      <c r="I532"/>
      <c r="J532"/>
      <c r="K532"/>
      <c r="L532"/>
      <c r="M532"/>
      <c r="N532"/>
      <c r="O532"/>
      <c r="P532"/>
      <c r="Q532"/>
      <c r="R532"/>
      <c r="S532"/>
      <c r="T532"/>
      <c r="U532"/>
      <c r="V532"/>
      <c r="W532"/>
      <c r="X532"/>
      <c r="Y532"/>
      <c r="Z532"/>
    </row>
    <row r="533" spans="8:26" ht="15.75" customHeight="1" x14ac:dyDescent="0.2">
      <c r="H533"/>
      <c r="I533"/>
      <c r="J533"/>
      <c r="K533"/>
      <c r="L533"/>
      <c r="M533"/>
      <c r="N533"/>
      <c r="O533"/>
      <c r="P533"/>
      <c r="Q533"/>
      <c r="R533"/>
      <c r="S533"/>
      <c r="T533"/>
      <c r="U533"/>
      <c r="V533"/>
      <c r="W533"/>
      <c r="X533"/>
      <c r="Y533"/>
      <c r="Z533"/>
    </row>
    <row r="534" spans="8:26" ht="15.75" customHeight="1" x14ac:dyDescent="0.2">
      <c r="H534"/>
      <c r="I534"/>
      <c r="J534"/>
      <c r="K534"/>
      <c r="L534"/>
      <c r="M534"/>
      <c r="N534"/>
      <c r="O534"/>
      <c r="P534"/>
      <c r="Q534"/>
      <c r="R534"/>
      <c r="S534"/>
      <c r="T534"/>
      <c r="U534"/>
      <c r="V534"/>
      <c r="W534"/>
      <c r="X534"/>
      <c r="Y534"/>
      <c r="Z534"/>
    </row>
    <row r="535" spans="8:26" ht="15.75" customHeight="1" x14ac:dyDescent="0.2">
      <c r="H535"/>
      <c r="I535"/>
      <c r="J535"/>
      <c r="K535"/>
      <c r="L535"/>
      <c r="M535"/>
      <c r="N535"/>
      <c r="O535"/>
      <c r="P535"/>
      <c r="Q535"/>
      <c r="R535"/>
      <c r="S535"/>
      <c r="T535"/>
      <c r="U535"/>
      <c r="V535"/>
      <c r="W535"/>
      <c r="X535"/>
      <c r="Y535"/>
      <c r="Z535"/>
    </row>
    <row r="536" spans="8:26" ht="15.75" customHeight="1" x14ac:dyDescent="0.2">
      <c r="H536"/>
      <c r="I536"/>
      <c r="J536"/>
      <c r="K536"/>
      <c r="L536"/>
      <c r="M536"/>
      <c r="N536"/>
      <c r="O536"/>
      <c r="P536"/>
      <c r="Q536"/>
      <c r="R536"/>
      <c r="S536"/>
      <c r="T536"/>
      <c r="U536"/>
      <c r="V536"/>
      <c r="W536"/>
      <c r="X536"/>
      <c r="Y536"/>
      <c r="Z536"/>
    </row>
    <row r="537" spans="8:26" ht="15.75" customHeight="1" x14ac:dyDescent="0.2">
      <c r="H537"/>
      <c r="I537"/>
      <c r="J537"/>
      <c r="K537"/>
      <c r="L537"/>
      <c r="M537"/>
      <c r="N537"/>
      <c r="O537"/>
      <c r="P537"/>
      <c r="Q537"/>
      <c r="R537"/>
      <c r="S537"/>
      <c r="T537"/>
      <c r="U537"/>
      <c r="V537"/>
      <c r="W537"/>
      <c r="X537"/>
      <c r="Y537"/>
      <c r="Z537"/>
    </row>
    <row r="538" spans="8:26" ht="15.75" customHeight="1" x14ac:dyDescent="0.2">
      <c r="H538"/>
      <c r="I538"/>
      <c r="J538"/>
      <c r="K538"/>
      <c r="L538"/>
      <c r="M538"/>
      <c r="N538"/>
      <c r="O538"/>
      <c r="P538"/>
      <c r="Q538"/>
      <c r="R538"/>
      <c r="S538"/>
      <c r="T538"/>
      <c r="U538"/>
      <c r="V538"/>
      <c r="W538"/>
      <c r="X538"/>
      <c r="Y538"/>
      <c r="Z538"/>
    </row>
    <row r="539" spans="8:26" ht="15.75" customHeight="1" x14ac:dyDescent="0.2">
      <c r="H539"/>
      <c r="I539"/>
      <c r="J539"/>
      <c r="K539"/>
      <c r="L539"/>
      <c r="M539"/>
      <c r="N539"/>
      <c r="O539"/>
      <c r="P539"/>
      <c r="Q539"/>
      <c r="R539"/>
      <c r="S539"/>
      <c r="T539"/>
      <c r="U539"/>
      <c r="V539"/>
      <c r="W539"/>
      <c r="X539"/>
      <c r="Y539"/>
      <c r="Z539"/>
    </row>
    <row r="540" spans="8:26" ht="15.75" customHeight="1" x14ac:dyDescent="0.2">
      <c r="H540"/>
      <c r="I540"/>
      <c r="J540"/>
      <c r="K540"/>
      <c r="L540"/>
      <c r="M540"/>
      <c r="N540"/>
      <c r="O540"/>
      <c r="P540"/>
      <c r="Q540"/>
      <c r="R540"/>
      <c r="S540"/>
      <c r="T540"/>
      <c r="U540"/>
      <c r="V540"/>
      <c r="W540"/>
      <c r="X540"/>
      <c r="Y540"/>
      <c r="Z540"/>
    </row>
    <row r="541" spans="8:26" ht="15.75" customHeight="1" x14ac:dyDescent="0.2">
      <c r="H541"/>
      <c r="I541"/>
      <c r="J541"/>
      <c r="K541"/>
      <c r="L541"/>
      <c r="M541"/>
      <c r="N541"/>
      <c r="O541"/>
      <c r="P541"/>
      <c r="Q541"/>
      <c r="R541"/>
      <c r="S541"/>
      <c r="T541"/>
      <c r="U541"/>
      <c r="V541"/>
      <c r="W541"/>
      <c r="X541"/>
      <c r="Y541"/>
      <c r="Z541"/>
    </row>
    <row r="542" spans="8:26" ht="15.75" customHeight="1" x14ac:dyDescent="0.2">
      <c r="H542"/>
      <c r="I542"/>
      <c r="J542"/>
      <c r="K542"/>
      <c r="L542"/>
      <c r="M542"/>
      <c r="N542"/>
      <c r="O542"/>
      <c r="P542"/>
      <c r="Q542"/>
      <c r="R542"/>
      <c r="S542"/>
      <c r="T542"/>
      <c r="U542"/>
      <c r="V542"/>
      <c r="W542"/>
      <c r="X542"/>
      <c r="Y542"/>
      <c r="Z542"/>
    </row>
    <row r="543" spans="8:26" ht="15.75" customHeight="1" x14ac:dyDescent="0.2">
      <c r="H543"/>
      <c r="I543"/>
      <c r="J543"/>
      <c r="K543"/>
      <c r="L543"/>
      <c r="M543"/>
      <c r="N543"/>
      <c r="O543"/>
      <c r="P543"/>
      <c r="Q543"/>
      <c r="R543"/>
      <c r="S543"/>
      <c r="T543"/>
      <c r="U543"/>
      <c r="V543"/>
      <c r="W543"/>
      <c r="X543"/>
      <c r="Y543"/>
      <c r="Z543"/>
    </row>
    <row r="544" spans="8:26" ht="15.75" customHeight="1" x14ac:dyDescent="0.2">
      <c r="H544"/>
      <c r="I544"/>
      <c r="J544"/>
      <c r="K544"/>
      <c r="L544"/>
      <c r="M544"/>
      <c r="N544"/>
      <c r="O544"/>
      <c r="P544"/>
      <c r="Q544"/>
      <c r="R544"/>
      <c r="S544"/>
      <c r="T544"/>
      <c r="U544"/>
      <c r="V544"/>
      <c r="W544"/>
      <c r="X544"/>
      <c r="Y544"/>
      <c r="Z544"/>
    </row>
    <row r="545" spans="8:26" ht="15.75" customHeight="1" x14ac:dyDescent="0.2">
      <c r="H545"/>
      <c r="I545"/>
      <c r="J545"/>
      <c r="K545"/>
      <c r="L545"/>
      <c r="M545"/>
      <c r="N545"/>
      <c r="O545"/>
      <c r="P545"/>
      <c r="Q545"/>
      <c r="R545"/>
      <c r="S545"/>
      <c r="T545"/>
      <c r="U545"/>
      <c r="V545"/>
      <c r="W545"/>
      <c r="X545"/>
      <c r="Y545"/>
      <c r="Z545"/>
    </row>
    <row r="546" spans="8:26" ht="15.75" customHeight="1" x14ac:dyDescent="0.2">
      <c r="H546"/>
      <c r="I546"/>
      <c r="J546"/>
      <c r="K546"/>
      <c r="L546"/>
      <c r="M546"/>
      <c r="N546"/>
      <c r="O546"/>
      <c r="P546"/>
      <c r="Q546"/>
      <c r="R546"/>
      <c r="S546"/>
      <c r="T546"/>
      <c r="U546"/>
      <c r="V546"/>
      <c r="W546"/>
      <c r="X546"/>
      <c r="Y546"/>
      <c r="Z546"/>
    </row>
    <row r="547" spans="8:26" ht="15.75" customHeight="1" x14ac:dyDescent="0.2">
      <c r="H547"/>
      <c r="I547"/>
      <c r="J547"/>
      <c r="K547"/>
      <c r="L547"/>
      <c r="M547"/>
      <c r="N547"/>
      <c r="O547"/>
      <c r="P547"/>
      <c r="Q547"/>
      <c r="R547"/>
      <c r="S547"/>
      <c r="T547"/>
      <c r="U547"/>
      <c r="V547"/>
      <c r="W547"/>
      <c r="X547"/>
      <c r="Y547"/>
      <c r="Z547"/>
    </row>
    <row r="548" spans="8:26" ht="15.75" customHeight="1" x14ac:dyDescent="0.2">
      <c r="H548"/>
      <c r="I548"/>
      <c r="J548"/>
      <c r="K548"/>
      <c r="L548"/>
      <c r="M548"/>
      <c r="N548"/>
      <c r="O548"/>
      <c r="P548"/>
      <c r="Q548"/>
      <c r="R548"/>
      <c r="S548"/>
      <c r="T548"/>
      <c r="U548"/>
      <c r="V548"/>
      <c r="W548"/>
      <c r="X548"/>
      <c r="Y548"/>
      <c r="Z548"/>
    </row>
    <row r="549" spans="8:26" ht="15.75" customHeight="1" x14ac:dyDescent="0.2">
      <c r="H549"/>
      <c r="I549"/>
      <c r="J549"/>
      <c r="K549"/>
      <c r="L549"/>
      <c r="M549"/>
      <c r="N549"/>
      <c r="O549"/>
      <c r="P549"/>
      <c r="Q549"/>
      <c r="R549"/>
      <c r="S549"/>
      <c r="T549"/>
      <c r="U549"/>
      <c r="V549"/>
      <c r="W549"/>
      <c r="X549"/>
      <c r="Y549"/>
      <c r="Z549"/>
    </row>
    <row r="550" spans="8:26" ht="15.75" customHeight="1" x14ac:dyDescent="0.2">
      <c r="H550"/>
      <c r="I550"/>
      <c r="J550"/>
      <c r="K550"/>
      <c r="L550"/>
      <c r="M550"/>
      <c r="N550"/>
      <c r="O550"/>
      <c r="P550"/>
      <c r="Q550"/>
      <c r="R550"/>
      <c r="S550"/>
      <c r="T550"/>
      <c r="U550"/>
      <c r="V550"/>
      <c r="W550"/>
      <c r="X550"/>
      <c r="Y550"/>
      <c r="Z550"/>
    </row>
    <row r="551" spans="8:26" ht="15.75" customHeight="1" x14ac:dyDescent="0.2">
      <c r="H551"/>
      <c r="I551"/>
      <c r="J551"/>
      <c r="K551"/>
      <c r="L551"/>
      <c r="M551"/>
      <c r="N551"/>
      <c r="O551"/>
      <c r="P551"/>
      <c r="Q551"/>
      <c r="R551"/>
      <c r="S551"/>
      <c r="T551"/>
      <c r="U551"/>
      <c r="V551"/>
      <c r="W551"/>
      <c r="X551"/>
      <c r="Y551"/>
      <c r="Z551"/>
    </row>
    <row r="552" spans="8:26" ht="15.75" customHeight="1" x14ac:dyDescent="0.2">
      <c r="H552"/>
      <c r="I552"/>
      <c r="J552"/>
      <c r="K552"/>
      <c r="L552"/>
      <c r="M552"/>
      <c r="N552"/>
      <c r="O552"/>
      <c r="P552"/>
      <c r="Q552"/>
      <c r="R552"/>
      <c r="S552"/>
      <c r="T552"/>
      <c r="U552"/>
      <c r="V552"/>
      <c r="W552"/>
      <c r="X552"/>
      <c r="Y552"/>
      <c r="Z552"/>
    </row>
    <row r="553" spans="8:26" ht="15.75" customHeight="1" x14ac:dyDescent="0.2">
      <c r="H553"/>
      <c r="I553"/>
      <c r="J553"/>
      <c r="K553"/>
      <c r="L553"/>
      <c r="M553"/>
      <c r="N553"/>
      <c r="O553"/>
      <c r="P553"/>
      <c r="Q553"/>
      <c r="R553"/>
      <c r="S553"/>
      <c r="T553"/>
      <c r="U553"/>
      <c r="V553"/>
      <c r="W553"/>
      <c r="X553"/>
      <c r="Y553"/>
      <c r="Z553"/>
    </row>
    <row r="554" spans="8:26" ht="15.75" customHeight="1" x14ac:dyDescent="0.2">
      <c r="H554"/>
      <c r="I554"/>
      <c r="J554"/>
      <c r="K554"/>
      <c r="L554"/>
      <c r="M554"/>
      <c r="N554"/>
      <c r="O554"/>
      <c r="P554"/>
      <c r="Q554"/>
      <c r="R554"/>
      <c r="S554"/>
      <c r="T554"/>
      <c r="U554"/>
      <c r="V554"/>
      <c r="W554"/>
      <c r="X554"/>
      <c r="Y554"/>
      <c r="Z554"/>
    </row>
    <row r="555" spans="8:26" ht="15.75" customHeight="1" x14ac:dyDescent="0.2">
      <c r="H555"/>
      <c r="I555"/>
      <c r="J555"/>
      <c r="K555"/>
      <c r="L555"/>
      <c r="M555"/>
      <c r="N555"/>
      <c r="O555"/>
      <c r="P555"/>
      <c r="Q555"/>
      <c r="R555"/>
      <c r="S555"/>
      <c r="T555"/>
      <c r="U555"/>
      <c r="V555"/>
      <c r="W555"/>
      <c r="X555"/>
      <c r="Y555"/>
      <c r="Z555"/>
    </row>
    <row r="556" spans="8:26" ht="15.75" customHeight="1" x14ac:dyDescent="0.2">
      <c r="H556"/>
      <c r="I556"/>
      <c r="J556"/>
      <c r="K556"/>
      <c r="L556"/>
      <c r="M556"/>
      <c r="N556"/>
      <c r="O556"/>
      <c r="P556"/>
      <c r="Q556"/>
      <c r="R556"/>
      <c r="S556"/>
      <c r="T556"/>
      <c r="U556"/>
      <c r="V556"/>
      <c r="W556"/>
      <c r="X556"/>
      <c r="Y556"/>
      <c r="Z556"/>
    </row>
    <row r="557" spans="8:26" ht="15.75" customHeight="1" x14ac:dyDescent="0.2">
      <c r="H557"/>
      <c r="I557"/>
      <c r="J557"/>
      <c r="K557"/>
      <c r="L557"/>
      <c r="M557"/>
      <c r="N557"/>
      <c r="O557"/>
      <c r="P557"/>
      <c r="Q557"/>
      <c r="R557"/>
      <c r="S557"/>
      <c r="T557"/>
      <c r="U557"/>
      <c r="V557"/>
      <c r="W557"/>
      <c r="X557"/>
      <c r="Y557"/>
      <c r="Z557"/>
    </row>
    <row r="558" spans="8:26" ht="15.75" customHeight="1" x14ac:dyDescent="0.2">
      <c r="H558"/>
      <c r="I558"/>
      <c r="J558"/>
      <c r="K558"/>
      <c r="L558"/>
      <c r="M558"/>
      <c r="N558"/>
      <c r="O558"/>
      <c r="P558"/>
      <c r="Q558"/>
      <c r="R558"/>
      <c r="S558"/>
      <c r="T558"/>
      <c r="U558"/>
      <c r="V558"/>
      <c r="W558"/>
      <c r="X558"/>
      <c r="Y558"/>
      <c r="Z558"/>
    </row>
    <row r="559" spans="8:26" ht="15.75" customHeight="1" x14ac:dyDescent="0.2">
      <c r="H559"/>
      <c r="I559"/>
      <c r="J559"/>
      <c r="K559"/>
      <c r="L559"/>
      <c r="M559"/>
      <c r="N559"/>
      <c r="O559"/>
      <c r="P559"/>
      <c r="Q559"/>
      <c r="R559"/>
      <c r="S559"/>
      <c r="T559"/>
      <c r="U559"/>
      <c r="V559"/>
      <c r="W559"/>
      <c r="X559"/>
      <c r="Y559"/>
      <c r="Z559"/>
    </row>
    <row r="560" spans="8:26" ht="15.75" customHeight="1" x14ac:dyDescent="0.2">
      <c r="H560"/>
      <c r="I560"/>
      <c r="J560"/>
      <c r="K560"/>
      <c r="L560"/>
      <c r="M560"/>
      <c r="N560"/>
      <c r="O560"/>
      <c r="P560"/>
      <c r="Q560"/>
      <c r="R560"/>
      <c r="S560"/>
      <c r="T560"/>
      <c r="U560"/>
      <c r="V560"/>
      <c r="W560"/>
      <c r="X560"/>
      <c r="Y560"/>
      <c r="Z560"/>
    </row>
    <row r="561" spans="8:26" ht="15.75" customHeight="1" x14ac:dyDescent="0.2">
      <c r="H561"/>
      <c r="I561"/>
      <c r="J561"/>
      <c r="K561"/>
      <c r="L561"/>
      <c r="M561"/>
      <c r="N561"/>
      <c r="O561"/>
      <c r="P561"/>
      <c r="Q561"/>
      <c r="R561"/>
      <c r="S561"/>
      <c r="T561"/>
      <c r="U561"/>
      <c r="V561"/>
      <c r="W561"/>
      <c r="X561"/>
      <c r="Y561"/>
      <c r="Z561"/>
    </row>
    <row r="562" spans="8:26" ht="15.75" customHeight="1" x14ac:dyDescent="0.2">
      <c r="H562"/>
      <c r="I562"/>
      <c r="J562"/>
      <c r="K562"/>
      <c r="L562"/>
      <c r="M562"/>
      <c r="N562"/>
      <c r="O562"/>
      <c r="P562"/>
      <c r="Q562"/>
      <c r="R562"/>
      <c r="S562"/>
      <c r="T562"/>
      <c r="U562"/>
      <c r="V562"/>
      <c r="W562"/>
      <c r="X562"/>
      <c r="Y562"/>
      <c r="Z562"/>
    </row>
    <row r="563" spans="8:26" ht="15.75" customHeight="1" x14ac:dyDescent="0.2">
      <c r="H563"/>
      <c r="I563"/>
      <c r="J563"/>
      <c r="K563"/>
      <c r="L563"/>
      <c r="M563"/>
      <c r="N563"/>
      <c r="O563"/>
      <c r="P563"/>
      <c r="Q563"/>
      <c r="R563"/>
      <c r="S563"/>
      <c r="T563"/>
      <c r="U563"/>
      <c r="V563"/>
      <c r="W563"/>
      <c r="X563"/>
      <c r="Y563"/>
      <c r="Z563"/>
    </row>
    <row r="564" spans="8:26" ht="15.75" customHeight="1" x14ac:dyDescent="0.2">
      <c r="H564"/>
      <c r="I564"/>
      <c r="J564"/>
      <c r="K564"/>
      <c r="L564"/>
      <c r="M564"/>
      <c r="N564"/>
      <c r="O564"/>
      <c r="P564"/>
      <c r="Q564"/>
      <c r="R564"/>
      <c r="S564"/>
      <c r="T564"/>
      <c r="U564"/>
      <c r="V564"/>
      <c r="W564"/>
      <c r="X564"/>
      <c r="Y564"/>
      <c r="Z564"/>
    </row>
    <row r="565" spans="8:26" ht="15.75" customHeight="1" x14ac:dyDescent="0.2">
      <c r="H565"/>
      <c r="I565"/>
      <c r="J565"/>
      <c r="K565"/>
      <c r="L565"/>
      <c r="M565"/>
      <c r="N565"/>
      <c r="O565"/>
      <c r="P565"/>
      <c r="Q565"/>
      <c r="R565"/>
      <c r="S565"/>
      <c r="T565"/>
      <c r="U565"/>
      <c r="V565"/>
      <c r="W565"/>
      <c r="X565"/>
      <c r="Y565"/>
      <c r="Z565"/>
    </row>
    <row r="566" spans="8:26" ht="15.75" customHeight="1" x14ac:dyDescent="0.2">
      <c r="H566"/>
      <c r="I566"/>
      <c r="J566"/>
      <c r="K566"/>
      <c r="L566"/>
      <c r="M566"/>
      <c r="N566"/>
      <c r="O566"/>
      <c r="P566"/>
      <c r="Q566"/>
      <c r="R566"/>
      <c r="S566"/>
      <c r="T566"/>
      <c r="U566"/>
      <c r="V566"/>
      <c r="W566"/>
      <c r="X566"/>
      <c r="Y566"/>
      <c r="Z566"/>
    </row>
    <row r="567" spans="8:26" ht="15.75" customHeight="1" x14ac:dyDescent="0.2">
      <c r="H567"/>
      <c r="I567"/>
      <c r="J567"/>
      <c r="K567"/>
      <c r="L567"/>
      <c r="M567"/>
      <c r="N567"/>
      <c r="O567"/>
      <c r="P567"/>
      <c r="Q567"/>
      <c r="R567"/>
      <c r="S567"/>
      <c r="T567"/>
      <c r="U567"/>
      <c r="V567"/>
      <c r="W567"/>
      <c r="X567"/>
      <c r="Y567"/>
      <c r="Z567"/>
    </row>
    <row r="568" spans="8:26" ht="15.75" customHeight="1" x14ac:dyDescent="0.2">
      <c r="H568"/>
      <c r="I568"/>
      <c r="J568"/>
      <c r="K568"/>
      <c r="L568"/>
      <c r="M568"/>
      <c r="N568"/>
      <c r="O568"/>
      <c r="P568"/>
      <c r="Q568"/>
      <c r="R568"/>
      <c r="S568"/>
      <c r="T568"/>
      <c r="U568"/>
      <c r="V568"/>
      <c r="W568"/>
      <c r="X568"/>
      <c r="Y568"/>
      <c r="Z568"/>
    </row>
    <row r="569" spans="8:26" ht="15.75" customHeight="1" x14ac:dyDescent="0.2">
      <c r="H569"/>
      <c r="I569"/>
      <c r="J569"/>
      <c r="K569"/>
      <c r="L569"/>
      <c r="M569"/>
      <c r="N569"/>
      <c r="O569"/>
      <c r="P569"/>
      <c r="Q569"/>
      <c r="R569"/>
      <c r="S569"/>
      <c r="T569"/>
      <c r="U569"/>
      <c r="V569"/>
      <c r="W569"/>
      <c r="X569"/>
      <c r="Y569"/>
      <c r="Z569"/>
    </row>
    <row r="570" spans="8:26" ht="15.75" customHeight="1" x14ac:dyDescent="0.2">
      <c r="H570"/>
      <c r="I570"/>
      <c r="J570"/>
      <c r="K570"/>
      <c r="L570"/>
      <c r="M570"/>
      <c r="N570"/>
      <c r="O570"/>
      <c r="P570"/>
      <c r="Q570"/>
      <c r="R570"/>
      <c r="S570"/>
      <c r="T570"/>
      <c r="U570"/>
      <c r="V570"/>
      <c r="W570"/>
      <c r="X570"/>
      <c r="Y570"/>
      <c r="Z570"/>
    </row>
    <row r="571" spans="8:26" ht="15.75" customHeight="1" x14ac:dyDescent="0.2">
      <c r="H571"/>
      <c r="I571"/>
      <c r="J571"/>
      <c r="K571"/>
      <c r="L571"/>
      <c r="M571"/>
      <c r="N571"/>
      <c r="O571"/>
      <c r="P571"/>
      <c r="Q571"/>
      <c r="R571"/>
      <c r="S571"/>
      <c r="T571"/>
      <c r="U571"/>
      <c r="V571"/>
      <c r="W571"/>
      <c r="X571"/>
      <c r="Y571"/>
      <c r="Z571"/>
    </row>
    <row r="572" spans="8:26" ht="15.75" customHeight="1" x14ac:dyDescent="0.2">
      <c r="H572"/>
      <c r="I572"/>
      <c r="J572"/>
      <c r="K572"/>
      <c r="L572"/>
      <c r="M572"/>
      <c r="N572"/>
      <c r="O572"/>
      <c r="P572"/>
      <c r="Q572"/>
      <c r="R572"/>
      <c r="S572"/>
      <c r="T572"/>
      <c r="U572"/>
      <c r="V572"/>
      <c r="W572"/>
      <c r="X572"/>
      <c r="Y572"/>
      <c r="Z572"/>
    </row>
    <row r="573" spans="8:26" ht="15.75" customHeight="1" x14ac:dyDescent="0.2">
      <c r="H573"/>
      <c r="I573"/>
      <c r="J573"/>
      <c r="K573"/>
      <c r="L573"/>
      <c r="M573"/>
      <c r="N573"/>
      <c r="O573"/>
      <c r="P573"/>
      <c r="Q573"/>
      <c r="R573"/>
      <c r="S573"/>
      <c r="T573"/>
      <c r="U573"/>
      <c r="V573"/>
      <c r="W573"/>
      <c r="X573"/>
      <c r="Y573"/>
      <c r="Z573"/>
    </row>
    <row r="574" spans="8:26" ht="15.75" customHeight="1" x14ac:dyDescent="0.2">
      <c r="H574"/>
      <c r="I574"/>
      <c r="J574"/>
      <c r="K574"/>
      <c r="L574"/>
      <c r="M574"/>
      <c r="N574"/>
      <c r="O574"/>
      <c r="P574"/>
      <c r="Q574"/>
      <c r="R574"/>
      <c r="S574"/>
      <c r="T574"/>
      <c r="U574"/>
      <c r="V574"/>
      <c r="W574"/>
      <c r="X574"/>
      <c r="Y574"/>
      <c r="Z574"/>
    </row>
    <row r="575" spans="8:26" ht="15.75" customHeight="1" x14ac:dyDescent="0.2">
      <c r="H575"/>
      <c r="I575"/>
      <c r="J575"/>
      <c r="K575"/>
      <c r="L575"/>
      <c r="M575"/>
      <c r="N575"/>
      <c r="O575"/>
      <c r="P575"/>
      <c r="Q575"/>
      <c r="R575"/>
      <c r="S575"/>
      <c r="T575"/>
      <c r="U575"/>
      <c r="V575"/>
      <c r="W575"/>
      <c r="X575"/>
      <c r="Y575"/>
      <c r="Z575"/>
    </row>
    <row r="576" spans="8:26" ht="15.75" customHeight="1" x14ac:dyDescent="0.2">
      <c r="H576"/>
      <c r="I576"/>
      <c r="J576"/>
      <c r="K576"/>
      <c r="L576"/>
      <c r="M576"/>
      <c r="N576"/>
      <c r="O576"/>
      <c r="P576"/>
      <c r="Q576"/>
      <c r="R576"/>
      <c r="S576"/>
      <c r="T576"/>
      <c r="U576"/>
      <c r="V576"/>
      <c r="W576"/>
      <c r="X576"/>
      <c r="Y576"/>
      <c r="Z576"/>
    </row>
    <row r="577" spans="8:26" ht="15.75" customHeight="1" x14ac:dyDescent="0.2">
      <c r="H577"/>
      <c r="I577"/>
      <c r="J577"/>
      <c r="K577"/>
      <c r="L577"/>
      <c r="M577"/>
      <c r="N577"/>
      <c r="O577"/>
      <c r="P577"/>
      <c r="Q577"/>
      <c r="R577"/>
      <c r="S577"/>
      <c r="T577"/>
      <c r="U577"/>
      <c r="V577"/>
      <c r="W577"/>
      <c r="X577"/>
      <c r="Y577"/>
      <c r="Z577"/>
    </row>
    <row r="578" spans="8:26" ht="15.75" customHeight="1" x14ac:dyDescent="0.2">
      <c r="H578"/>
      <c r="I578"/>
      <c r="J578"/>
      <c r="K578"/>
      <c r="L578"/>
      <c r="M578"/>
      <c r="N578"/>
      <c r="O578"/>
      <c r="P578"/>
      <c r="Q578"/>
      <c r="R578"/>
      <c r="S578"/>
      <c r="T578"/>
      <c r="U578"/>
      <c r="V578"/>
      <c r="W578"/>
      <c r="X578"/>
      <c r="Y578"/>
      <c r="Z578"/>
    </row>
    <row r="579" spans="8:26" ht="15.75" customHeight="1" x14ac:dyDescent="0.2">
      <c r="H579"/>
      <c r="I579"/>
      <c r="J579"/>
      <c r="K579"/>
      <c r="L579"/>
      <c r="M579"/>
      <c r="N579"/>
      <c r="O579"/>
      <c r="P579"/>
      <c r="Q579"/>
      <c r="R579"/>
      <c r="S579"/>
      <c r="T579"/>
      <c r="U579"/>
      <c r="V579"/>
      <c r="W579"/>
      <c r="X579"/>
      <c r="Y579"/>
      <c r="Z579"/>
    </row>
    <row r="580" spans="8:26" ht="15.75" customHeight="1" x14ac:dyDescent="0.2">
      <c r="H580"/>
      <c r="I580"/>
      <c r="J580"/>
      <c r="K580"/>
      <c r="L580"/>
      <c r="M580"/>
      <c r="N580"/>
      <c r="O580"/>
      <c r="P580"/>
      <c r="Q580"/>
      <c r="R580"/>
      <c r="S580"/>
      <c r="T580"/>
      <c r="U580"/>
      <c r="V580"/>
      <c r="W580"/>
      <c r="X580"/>
      <c r="Y580"/>
      <c r="Z580"/>
    </row>
    <row r="581" spans="8:26" ht="15.75" customHeight="1" x14ac:dyDescent="0.2">
      <c r="H581"/>
      <c r="I581"/>
      <c r="J581"/>
      <c r="K581"/>
      <c r="L581"/>
      <c r="M581"/>
      <c r="N581"/>
      <c r="O581"/>
      <c r="P581"/>
      <c r="Q581"/>
      <c r="R581"/>
      <c r="S581"/>
      <c r="T581"/>
      <c r="U581"/>
      <c r="V581"/>
      <c r="W581"/>
      <c r="X581"/>
      <c r="Y581"/>
      <c r="Z581"/>
    </row>
    <row r="582" spans="8:26" ht="15.75" customHeight="1" x14ac:dyDescent="0.2">
      <c r="H582"/>
      <c r="I582"/>
      <c r="J582"/>
      <c r="K582"/>
      <c r="L582"/>
      <c r="M582"/>
      <c r="N582"/>
      <c r="O582"/>
      <c r="P582"/>
      <c r="Q582"/>
      <c r="R582"/>
      <c r="S582"/>
      <c r="T582"/>
      <c r="U582"/>
      <c r="V582"/>
      <c r="W582"/>
      <c r="X582"/>
      <c r="Y582"/>
      <c r="Z582"/>
    </row>
    <row r="583" spans="8:26" ht="15.75" customHeight="1" x14ac:dyDescent="0.2">
      <c r="H583"/>
      <c r="I583"/>
      <c r="J583"/>
      <c r="K583"/>
      <c r="L583"/>
      <c r="M583"/>
      <c r="N583"/>
      <c r="O583"/>
      <c r="P583"/>
      <c r="Q583"/>
      <c r="R583"/>
      <c r="S583"/>
      <c r="T583"/>
      <c r="U583"/>
      <c r="V583"/>
      <c r="W583"/>
      <c r="X583"/>
      <c r="Y583"/>
      <c r="Z583"/>
    </row>
    <row r="584" spans="8:26" ht="15.75" customHeight="1" x14ac:dyDescent="0.2">
      <c r="H584"/>
      <c r="I584"/>
      <c r="J584"/>
      <c r="K584"/>
      <c r="L584"/>
      <c r="M584"/>
      <c r="N584"/>
      <c r="O584"/>
      <c r="P584"/>
      <c r="Q584"/>
      <c r="R584"/>
      <c r="S584"/>
      <c r="T584"/>
      <c r="U584"/>
      <c r="V584"/>
      <c r="W584"/>
      <c r="X584"/>
      <c r="Y584"/>
      <c r="Z584"/>
    </row>
    <row r="585" spans="8:26" ht="15.75" customHeight="1" x14ac:dyDescent="0.2">
      <c r="H585"/>
      <c r="I585"/>
      <c r="J585"/>
      <c r="K585"/>
      <c r="L585"/>
      <c r="M585"/>
      <c r="N585"/>
      <c r="O585"/>
      <c r="P585"/>
      <c r="Q585"/>
      <c r="R585"/>
      <c r="S585"/>
      <c r="T585"/>
      <c r="U585"/>
      <c r="V585"/>
      <c r="W585"/>
      <c r="X585"/>
      <c r="Y585"/>
      <c r="Z585"/>
    </row>
    <row r="586" spans="8:26" ht="15.75" customHeight="1" x14ac:dyDescent="0.2">
      <c r="H586"/>
      <c r="I586"/>
      <c r="J586"/>
      <c r="K586"/>
      <c r="L586"/>
      <c r="M586"/>
      <c r="N586"/>
      <c r="O586"/>
      <c r="P586"/>
      <c r="Q586"/>
      <c r="R586"/>
      <c r="S586"/>
      <c r="T586"/>
      <c r="U586"/>
      <c r="V586"/>
      <c r="W586"/>
      <c r="X586"/>
      <c r="Y586"/>
      <c r="Z586"/>
    </row>
    <row r="587" spans="8:26" ht="15.75" customHeight="1" x14ac:dyDescent="0.2">
      <c r="H587"/>
      <c r="I587"/>
      <c r="J587"/>
      <c r="K587"/>
      <c r="L587"/>
      <c r="M587"/>
      <c r="N587"/>
      <c r="O587"/>
      <c r="P587"/>
      <c r="Q587"/>
      <c r="R587"/>
      <c r="S587"/>
      <c r="T587"/>
      <c r="U587"/>
      <c r="V587"/>
      <c r="W587"/>
      <c r="X587"/>
      <c r="Y587"/>
      <c r="Z587"/>
    </row>
    <row r="588" spans="8:26" ht="15.75" customHeight="1" x14ac:dyDescent="0.2">
      <c r="H588"/>
      <c r="I588"/>
      <c r="J588"/>
      <c r="K588"/>
      <c r="L588"/>
      <c r="M588"/>
      <c r="N588"/>
      <c r="O588"/>
      <c r="P588"/>
      <c r="Q588"/>
      <c r="R588"/>
      <c r="S588"/>
      <c r="T588"/>
      <c r="U588"/>
      <c r="V588"/>
      <c r="W588"/>
      <c r="X588"/>
      <c r="Y588"/>
      <c r="Z588"/>
    </row>
    <row r="589" spans="8:26" ht="15.75" customHeight="1" x14ac:dyDescent="0.2">
      <c r="H589"/>
      <c r="I589"/>
      <c r="J589"/>
      <c r="K589"/>
      <c r="L589"/>
      <c r="M589"/>
      <c r="N589"/>
      <c r="O589"/>
      <c r="P589"/>
      <c r="Q589"/>
      <c r="R589"/>
      <c r="S589"/>
      <c r="T589"/>
      <c r="U589"/>
      <c r="V589"/>
      <c r="W589"/>
      <c r="X589"/>
      <c r="Y589"/>
      <c r="Z589"/>
    </row>
    <row r="590" spans="8:26" ht="15.75" customHeight="1" x14ac:dyDescent="0.2">
      <c r="H590"/>
      <c r="I590"/>
      <c r="J590"/>
      <c r="K590"/>
      <c r="L590"/>
      <c r="M590"/>
      <c r="N590"/>
      <c r="O590"/>
      <c r="P590"/>
      <c r="Q590"/>
      <c r="R590"/>
      <c r="S590"/>
      <c r="T590"/>
      <c r="U590"/>
      <c r="V590"/>
      <c r="W590"/>
      <c r="X590"/>
      <c r="Y590"/>
      <c r="Z590"/>
    </row>
    <row r="591" spans="8:26" ht="15.75" customHeight="1" x14ac:dyDescent="0.2">
      <c r="H591"/>
      <c r="I591"/>
      <c r="J591"/>
      <c r="K591"/>
      <c r="L591"/>
      <c r="M591"/>
      <c r="N591"/>
      <c r="O591"/>
      <c r="P591"/>
      <c r="Q591"/>
      <c r="R591"/>
      <c r="S591"/>
      <c r="T591"/>
      <c r="U591"/>
      <c r="V591"/>
      <c r="W591"/>
      <c r="X591"/>
      <c r="Y591"/>
      <c r="Z591"/>
    </row>
    <row r="592" spans="8:26" ht="15.75" customHeight="1" x14ac:dyDescent="0.2">
      <c r="H592"/>
      <c r="I592"/>
      <c r="J592"/>
      <c r="K592"/>
      <c r="L592"/>
      <c r="M592"/>
      <c r="N592"/>
      <c r="O592"/>
      <c r="P592"/>
      <c r="Q592"/>
      <c r="R592"/>
      <c r="S592"/>
      <c r="T592"/>
      <c r="U592"/>
      <c r="V592"/>
      <c r="W592"/>
      <c r="X592"/>
      <c r="Y592"/>
      <c r="Z592"/>
    </row>
    <row r="593" spans="8:26" ht="15.75" customHeight="1" x14ac:dyDescent="0.2">
      <c r="H593"/>
      <c r="I593"/>
      <c r="J593"/>
      <c r="K593"/>
      <c r="L593"/>
      <c r="M593"/>
      <c r="N593"/>
      <c r="O593"/>
      <c r="P593"/>
      <c r="Q593"/>
      <c r="R593"/>
      <c r="S593"/>
      <c r="T593"/>
      <c r="U593"/>
      <c r="V593"/>
      <c r="W593"/>
      <c r="X593"/>
      <c r="Y593"/>
      <c r="Z593"/>
    </row>
    <row r="594" spans="8:26" ht="15.75" customHeight="1" x14ac:dyDescent="0.2">
      <c r="H594"/>
      <c r="I594"/>
      <c r="J594"/>
      <c r="K594"/>
      <c r="L594"/>
      <c r="M594"/>
      <c r="N594"/>
      <c r="O594"/>
      <c r="P594"/>
      <c r="Q594"/>
      <c r="R594"/>
      <c r="S594"/>
      <c r="T594"/>
      <c r="U594"/>
      <c r="V594"/>
      <c r="W594"/>
      <c r="X594"/>
      <c r="Y594"/>
      <c r="Z594"/>
    </row>
    <row r="595" spans="8:26" ht="15.75" customHeight="1" x14ac:dyDescent="0.2">
      <c r="H595"/>
      <c r="I595"/>
      <c r="J595"/>
      <c r="K595"/>
      <c r="L595"/>
      <c r="M595"/>
      <c r="N595"/>
      <c r="O595"/>
      <c r="P595"/>
      <c r="Q595"/>
      <c r="R595"/>
      <c r="S595"/>
      <c r="T595"/>
      <c r="U595"/>
      <c r="V595"/>
      <c r="W595"/>
      <c r="X595"/>
      <c r="Y595"/>
      <c r="Z595"/>
    </row>
    <row r="596" spans="8:26" ht="15.75" customHeight="1" x14ac:dyDescent="0.2">
      <c r="H596"/>
      <c r="I596"/>
      <c r="J596"/>
      <c r="K596"/>
      <c r="L596"/>
      <c r="M596"/>
      <c r="N596"/>
      <c r="O596"/>
      <c r="P596"/>
      <c r="Q596"/>
      <c r="R596"/>
      <c r="S596"/>
      <c r="T596"/>
      <c r="U596"/>
      <c r="V596"/>
      <c r="W596"/>
      <c r="X596"/>
      <c r="Y596"/>
      <c r="Z596"/>
    </row>
    <row r="597" spans="8:26" ht="15.75" customHeight="1" x14ac:dyDescent="0.2">
      <c r="H597"/>
      <c r="I597"/>
      <c r="J597"/>
      <c r="K597"/>
      <c r="L597"/>
      <c r="M597"/>
      <c r="N597"/>
      <c r="O597"/>
      <c r="P597"/>
      <c r="Q597"/>
      <c r="R597"/>
      <c r="S597"/>
      <c r="T597"/>
      <c r="U597"/>
      <c r="V597"/>
      <c r="W597"/>
      <c r="X597"/>
      <c r="Y597"/>
      <c r="Z597"/>
    </row>
    <row r="598" spans="8:26" ht="15.75" customHeight="1" x14ac:dyDescent="0.2">
      <c r="H598"/>
      <c r="I598"/>
      <c r="J598"/>
      <c r="K598"/>
      <c r="L598"/>
      <c r="M598"/>
      <c r="N598"/>
      <c r="O598"/>
      <c r="P598"/>
      <c r="Q598"/>
      <c r="R598"/>
      <c r="S598"/>
      <c r="T598"/>
      <c r="U598"/>
      <c r="V598"/>
      <c r="W598"/>
      <c r="X598"/>
      <c r="Y598"/>
      <c r="Z598"/>
    </row>
    <row r="599" spans="8:26" ht="15.75" customHeight="1" x14ac:dyDescent="0.2">
      <c r="H599"/>
      <c r="I599"/>
      <c r="J599"/>
      <c r="K599"/>
      <c r="L599"/>
      <c r="M599"/>
      <c r="N599"/>
      <c r="O599"/>
      <c r="P599"/>
      <c r="Q599"/>
      <c r="R599"/>
      <c r="S599"/>
      <c r="T599"/>
      <c r="U599"/>
      <c r="V599"/>
      <c r="W599"/>
      <c r="X599"/>
      <c r="Y599"/>
      <c r="Z599"/>
    </row>
    <row r="600" spans="8:26" ht="15.75" customHeight="1" x14ac:dyDescent="0.2">
      <c r="H600"/>
      <c r="I600"/>
      <c r="J600"/>
      <c r="K600"/>
      <c r="L600"/>
      <c r="M600"/>
      <c r="N600"/>
      <c r="O600"/>
      <c r="P600"/>
      <c r="Q600"/>
      <c r="R600"/>
      <c r="S600"/>
      <c r="T600"/>
      <c r="U600"/>
      <c r="V600"/>
      <c r="W600"/>
      <c r="X600"/>
      <c r="Y600"/>
      <c r="Z600"/>
    </row>
    <row r="601" spans="8:26" ht="15.75" customHeight="1" x14ac:dyDescent="0.2">
      <c r="H601"/>
      <c r="I601"/>
      <c r="J601"/>
      <c r="K601"/>
      <c r="L601"/>
      <c r="M601"/>
      <c r="N601"/>
      <c r="O601"/>
      <c r="P601"/>
      <c r="Q601"/>
      <c r="R601"/>
      <c r="S601"/>
      <c r="T601"/>
      <c r="U601"/>
      <c r="V601"/>
      <c r="W601"/>
      <c r="X601"/>
      <c r="Y601"/>
      <c r="Z601"/>
    </row>
    <row r="602" spans="8:26" ht="15.75" customHeight="1" x14ac:dyDescent="0.2">
      <c r="H602"/>
      <c r="I602"/>
      <c r="J602"/>
      <c r="K602"/>
      <c r="L602"/>
      <c r="M602"/>
      <c r="N602"/>
      <c r="O602"/>
      <c r="P602"/>
      <c r="Q602"/>
      <c r="R602"/>
      <c r="S602"/>
      <c r="T602"/>
      <c r="U602"/>
      <c r="V602"/>
      <c r="W602"/>
      <c r="X602"/>
      <c r="Y602"/>
      <c r="Z602"/>
    </row>
    <row r="603" spans="8:26" ht="15.75" customHeight="1" x14ac:dyDescent="0.2">
      <c r="H603"/>
      <c r="I603"/>
      <c r="J603"/>
      <c r="K603"/>
      <c r="L603"/>
      <c r="M603"/>
      <c r="N603"/>
      <c r="O603"/>
      <c r="P603"/>
      <c r="Q603"/>
      <c r="R603"/>
      <c r="S603"/>
      <c r="T603"/>
      <c r="U603"/>
      <c r="V603"/>
      <c r="W603"/>
      <c r="X603"/>
      <c r="Y603"/>
      <c r="Z603"/>
    </row>
    <row r="604" spans="8:26" ht="15.75" customHeight="1" x14ac:dyDescent="0.2">
      <c r="H604"/>
      <c r="I604"/>
      <c r="J604"/>
      <c r="K604"/>
      <c r="L604"/>
      <c r="M604"/>
      <c r="N604"/>
      <c r="O604"/>
      <c r="P604"/>
      <c r="Q604"/>
      <c r="R604"/>
      <c r="S604"/>
      <c r="T604"/>
      <c r="U604"/>
      <c r="V604"/>
      <c r="W604"/>
      <c r="X604"/>
      <c r="Y604"/>
      <c r="Z604"/>
    </row>
    <row r="605" spans="8:26" ht="15.75" customHeight="1" x14ac:dyDescent="0.2">
      <c r="H605"/>
      <c r="I605"/>
      <c r="J605"/>
      <c r="K605"/>
      <c r="L605"/>
      <c r="M605"/>
      <c r="N605"/>
      <c r="O605"/>
      <c r="P605"/>
      <c r="Q605"/>
      <c r="R605"/>
      <c r="S605"/>
      <c r="T605"/>
      <c r="U605"/>
      <c r="V605"/>
      <c r="W605"/>
      <c r="X605"/>
      <c r="Y605"/>
      <c r="Z605"/>
    </row>
    <row r="606" spans="8:26" ht="15.75" customHeight="1" x14ac:dyDescent="0.2">
      <c r="H606"/>
      <c r="I606"/>
      <c r="J606"/>
      <c r="K606"/>
      <c r="L606"/>
      <c r="M606"/>
      <c r="N606"/>
      <c r="O606"/>
      <c r="P606"/>
      <c r="Q606"/>
      <c r="R606"/>
      <c r="S606"/>
      <c r="T606"/>
      <c r="U606"/>
      <c r="V606"/>
      <c r="W606"/>
      <c r="X606"/>
      <c r="Y606"/>
      <c r="Z606"/>
    </row>
    <row r="607" spans="8:26" ht="15.75" customHeight="1" x14ac:dyDescent="0.2">
      <c r="H607"/>
      <c r="I607"/>
      <c r="J607"/>
      <c r="K607"/>
      <c r="L607"/>
      <c r="M607"/>
      <c r="N607"/>
      <c r="O607"/>
      <c r="P607"/>
      <c r="Q607"/>
      <c r="R607"/>
      <c r="S607"/>
      <c r="T607"/>
      <c r="U607"/>
      <c r="V607"/>
      <c r="W607"/>
      <c r="X607"/>
      <c r="Y607"/>
      <c r="Z607"/>
    </row>
    <row r="608" spans="8:26" ht="15.75" customHeight="1" x14ac:dyDescent="0.2">
      <c r="H608"/>
      <c r="I608"/>
      <c r="J608"/>
      <c r="K608"/>
      <c r="L608"/>
      <c r="M608"/>
      <c r="N608"/>
      <c r="O608"/>
      <c r="P608"/>
      <c r="Q608"/>
      <c r="R608"/>
      <c r="S608"/>
      <c r="T608"/>
      <c r="U608"/>
      <c r="V608"/>
      <c r="W608"/>
      <c r="X608"/>
      <c r="Y608"/>
      <c r="Z608"/>
    </row>
    <row r="609" spans="8:26" ht="15.75" customHeight="1" x14ac:dyDescent="0.2">
      <c r="H609"/>
      <c r="I609"/>
      <c r="J609"/>
      <c r="K609"/>
      <c r="L609"/>
      <c r="M609"/>
      <c r="N609"/>
      <c r="O609"/>
      <c r="P609"/>
      <c r="Q609"/>
      <c r="R609"/>
      <c r="S609"/>
      <c r="T609"/>
      <c r="U609"/>
      <c r="V609"/>
      <c r="W609"/>
      <c r="X609"/>
      <c r="Y609"/>
      <c r="Z609"/>
    </row>
    <row r="610" spans="8:26" ht="15.75" customHeight="1" x14ac:dyDescent="0.2">
      <c r="H610"/>
      <c r="I610"/>
      <c r="J610"/>
      <c r="K610"/>
      <c r="L610"/>
      <c r="M610"/>
      <c r="N610"/>
      <c r="O610"/>
      <c r="P610"/>
      <c r="Q610"/>
      <c r="R610"/>
      <c r="S610"/>
      <c r="T610"/>
      <c r="U610"/>
      <c r="V610"/>
      <c r="W610"/>
      <c r="X610"/>
      <c r="Y610"/>
      <c r="Z610"/>
    </row>
    <row r="611" spans="8:26" ht="15.75" customHeight="1" x14ac:dyDescent="0.2">
      <c r="H611"/>
      <c r="I611"/>
      <c r="J611"/>
      <c r="K611"/>
      <c r="L611"/>
      <c r="M611"/>
      <c r="N611"/>
      <c r="O611"/>
      <c r="P611"/>
      <c r="Q611"/>
      <c r="R611"/>
      <c r="S611"/>
      <c r="T611"/>
      <c r="U611"/>
      <c r="V611"/>
      <c r="W611"/>
      <c r="X611"/>
      <c r="Y611"/>
      <c r="Z611"/>
    </row>
    <row r="612" spans="8:26" ht="15.75" customHeight="1" x14ac:dyDescent="0.2">
      <c r="H612"/>
      <c r="I612"/>
      <c r="J612"/>
      <c r="K612"/>
      <c r="L612"/>
      <c r="M612"/>
      <c r="N612"/>
      <c r="O612"/>
      <c r="P612"/>
      <c r="Q612"/>
      <c r="R612"/>
      <c r="S612"/>
      <c r="T612"/>
      <c r="U612"/>
      <c r="V612"/>
      <c r="W612"/>
      <c r="X612"/>
      <c r="Y612"/>
      <c r="Z612"/>
    </row>
    <row r="613" spans="8:26" ht="15.75" customHeight="1" x14ac:dyDescent="0.2">
      <c r="H613"/>
      <c r="I613"/>
      <c r="J613"/>
      <c r="K613"/>
      <c r="L613"/>
      <c r="M613"/>
      <c r="N613"/>
      <c r="O613"/>
      <c r="P613"/>
      <c r="Q613"/>
      <c r="R613"/>
      <c r="S613"/>
      <c r="T613"/>
      <c r="U613"/>
      <c r="V613"/>
      <c r="W613"/>
      <c r="X613"/>
      <c r="Y613"/>
      <c r="Z613"/>
    </row>
    <row r="614" spans="8:26" ht="15.75" customHeight="1" x14ac:dyDescent="0.2">
      <c r="H614"/>
      <c r="I614"/>
      <c r="J614"/>
      <c r="K614"/>
      <c r="L614"/>
      <c r="M614"/>
      <c r="N614"/>
      <c r="O614"/>
      <c r="P614"/>
      <c r="Q614"/>
      <c r="R614"/>
      <c r="S614"/>
      <c r="T614"/>
      <c r="U614"/>
      <c r="V614"/>
      <c r="W614"/>
      <c r="X614"/>
      <c r="Y614"/>
      <c r="Z614"/>
    </row>
    <row r="615" spans="8:26" ht="15.75" customHeight="1" x14ac:dyDescent="0.2">
      <c r="H615"/>
      <c r="I615"/>
      <c r="J615"/>
      <c r="K615"/>
      <c r="L615"/>
      <c r="M615"/>
      <c r="N615"/>
      <c r="O615"/>
      <c r="P615"/>
      <c r="Q615"/>
      <c r="R615"/>
      <c r="S615"/>
      <c r="T615"/>
      <c r="U615"/>
      <c r="V615"/>
      <c r="W615"/>
      <c r="X615"/>
      <c r="Y615"/>
      <c r="Z615"/>
    </row>
    <row r="616" spans="8:26" ht="15.75" customHeight="1" x14ac:dyDescent="0.2">
      <c r="H616"/>
      <c r="I616"/>
      <c r="J616"/>
      <c r="K616"/>
      <c r="L616"/>
      <c r="M616"/>
      <c r="N616"/>
      <c r="O616"/>
      <c r="P616"/>
      <c r="Q616"/>
      <c r="R616"/>
      <c r="S616"/>
      <c r="T616"/>
      <c r="U616"/>
      <c r="V616"/>
      <c r="W616"/>
      <c r="X616"/>
      <c r="Y616"/>
      <c r="Z616"/>
    </row>
    <row r="617" spans="8:26" ht="15.75" customHeight="1" x14ac:dyDescent="0.2">
      <c r="H617"/>
      <c r="I617"/>
      <c r="J617"/>
      <c r="K617"/>
      <c r="L617"/>
      <c r="M617"/>
      <c r="N617"/>
      <c r="O617"/>
      <c r="P617"/>
      <c r="Q617"/>
      <c r="R617"/>
      <c r="S617"/>
      <c r="T617"/>
      <c r="U617"/>
      <c r="V617"/>
      <c r="W617"/>
      <c r="X617"/>
      <c r="Y617"/>
      <c r="Z617"/>
    </row>
    <row r="618" spans="8:26" ht="15.75" customHeight="1" x14ac:dyDescent="0.2">
      <c r="H618"/>
      <c r="I618"/>
      <c r="J618"/>
      <c r="K618"/>
      <c r="L618"/>
      <c r="M618"/>
      <c r="N618"/>
      <c r="O618"/>
      <c r="P618"/>
      <c r="Q618"/>
      <c r="R618"/>
      <c r="S618"/>
      <c r="T618"/>
      <c r="U618"/>
      <c r="V618"/>
      <c r="W618"/>
      <c r="X618"/>
      <c r="Y618"/>
      <c r="Z618"/>
    </row>
    <row r="619" spans="8:26" ht="15.75" customHeight="1" x14ac:dyDescent="0.2">
      <c r="H619"/>
      <c r="I619"/>
      <c r="J619"/>
      <c r="K619"/>
      <c r="L619"/>
      <c r="M619"/>
      <c r="N619"/>
      <c r="O619"/>
      <c r="P619"/>
      <c r="Q619"/>
      <c r="R619"/>
      <c r="S619"/>
      <c r="T619"/>
      <c r="U619"/>
      <c r="V619"/>
      <c r="W619"/>
      <c r="X619"/>
      <c r="Y619"/>
      <c r="Z619"/>
    </row>
    <row r="620" spans="8:26" ht="15.75" customHeight="1" x14ac:dyDescent="0.2">
      <c r="H620"/>
      <c r="I620"/>
      <c r="J620"/>
      <c r="K620"/>
      <c r="L620"/>
      <c r="M620"/>
      <c r="N620"/>
      <c r="O620"/>
      <c r="P620"/>
      <c r="Q620"/>
      <c r="R620"/>
      <c r="S620"/>
      <c r="T620"/>
      <c r="U620"/>
      <c r="V620"/>
      <c r="W620"/>
      <c r="X620"/>
      <c r="Y620"/>
      <c r="Z620"/>
    </row>
    <row r="621" spans="8:26" ht="15.75" customHeight="1" x14ac:dyDescent="0.2">
      <c r="H621"/>
      <c r="I621"/>
      <c r="J621"/>
      <c r="K621"/>
      <c r="L621"/>
      <c r="M621"/>
      <c r="N621"/>
      <c r="O621"/>
      <c r="P621"/>
      <c r="Q621"/>
      <c r="R621"/>
      <c r="S621"/>
      <c r="T621"/>
      <c r="U621"/>
      <c r="V621"/>
      <c r="W621"/>
      <c r="X621"/>
      <c r="Y621"/>
      <c r="Z621"/>
    </row>
    <row r="622" spans="8:26" ht="15.75" customHeight="1" x14ac:dyDescent="0.2">
      <c r="H622"/>
      <c r="I622"/>
      <c r="J622"/>
      <c r="K622"/>
      <c r="L622"/>
      <c r="M622"/>
      <c r="N622"/>
      <c r="O622"/>
      <c r="P622"/>
      <c r="Q622"/>
      <c r="R622"/>
      <c r="S622"/>
      <c r="T622"/>
      <c r="U622"/>
      <c r="V622"/>
      <c r="W622"/>
      <c r="X622"/>
      <c r="Y622"/>
      <c r="Z622"/>
    </row>
    <row r="623" spans="8:26" ht="15.75" customHeight="1" x14ac:dyDescent="0.2">
      <c r="H623"/>
      <c r="I623"/>
      <c r="J623"/>
      <c r="K623"/>
      <c r="L623"/>
      <c r="M623"/>
      <c r="N623"/>
      <c r="O623"/>
      <c r="P623"/>
      <c r="Q623"/>
      <c r="R623"/>
      <c r="S623"/>
      <c r="T623"/>
      <c r="U623"/>
      <c r="V623"/>
      <c r="W623"/>
      <c r="X623"/>
      <c r="Y623"/>
      <c r="Z623"/>
    </row>
    <row r="624" spans="8:26" ht="15.75" customHeight="1" x14ac:dyDescent="0.2">
      <c r="H624"/>
      <c r="I624"/>
      <c r="J624"/>
      <c r="K624"/>
      <c r="L624"/>
      <c r="M624"/>
      <c r="N624"/>
      <c r="O624"/>
      <c r="P624"/>
      <c r="Q624"/>
      <c r="R624"/>
      <c r="S624"/>
      <c r="T624"/>
      <c r="U624"/>
      <c r="V624"/>
      <c r="W624"/>
      <c r="X624"/>
      <c r="Y624"/>
      <c r="Z624"/>
    </row>
    <row r="625" spans="8:26" ht="15.75" customHeight="1" x14ac:dyDescent="0.2">
      <c r="H625"/>
      <c r="I625"/>
      <c r="J625"/>
      <c r="K625"/>
      <c r="L625"/>
      <c r="M625"/>
      <c r="N625"/>
      <c r="O625"/>
      <c r="P625"/>
      <c r="Q625"/>
      <c r="R625"/>
      <c r="S625"/>
      <c r="T625"/>
      <c r="U625"/>
      <c r="V625"/>
      <c r="W625"/>
      <c r="X625"/>
      <c r="Y625"/>
      <c r="Z625"/>
    </row>
    <row r="626" spans="8:26" ht="15.75" customHeight="1" x14ac:dyDescent="0.2">
      <c r="H626"/>
      <c r="I626"/>
      <c r="J626"/>
      <c r="K626"/>
      <c r="L626"/>
      <c r="M626"/>
      <c r="N626"/>
      <c r="O626"/>
      <c r="P626"/>
      <c r="Q626"/>
      <c r="R626"/>
      <c r="S626"/>
      <c r="T626"/>
      <c r="U626"/>
      <c r="V626"/>
      <c r="W626"/>
      <c r="X626"/>
      <c r="Y626"/>
      <c r="Z626"/>
    </row>
    <row r="627" spans="8:26" ht="15.75" customHeight="1" x14ac:dyDescent="0.2">
      <c r="H627"/>
      <c r="I627"/>
      <c r="J627"/>
      <c r="K627"/>
      <c r="L627"/>
      <c r="M627"/>
      <c r="N627"/>
      <c r="O627"/>
      <c r="P627"/>
      <c r="Q627"/>
      <c r="R627"/>
      <c r="S627"/>
      <c r="T627"/>
      <c r="U627"/>
      <c r="V627"/>
      <c r="W627"/>
      <c r="X627"/>
      <c r="Y627"/>
      <c r="Z627"/>
    </row>
    <row r="628" spans="8:26" ht="15.75" customHeight="1" x14ac:dyDescent="0.2">
      <c r="H628"/>
      <c r="I628"/>
      <c r="J628"/>
      <c r="K628"/>
      <c r="L628"/>
      <c r="M628"/>
      <c r="N628"/>
      <c r="O628"/>
      <c r="P628"/>
      <c r="Q628"/>
      <c r="R628"/>
      <c r="S628"/>
      <c r="T628"/>
      <c r="U628"/>
      <c r="V628"/>
      <c r="W628"/>
      <c r="X628"/>
      <c r="Y628"/>
      <c r="Z628"/>
    </row>
    <row r="629" spans="8:26" ht="15.75" customHeight="1" x14ac:dyDescent="0.2">
      <c r="H629"/>
      <c r="I629"/>
      <c r="J629"/>
      <c r="K629"/>
      <c r="L629"/>
      <c r="M629"/>
      <c r="N629"/>
      <c r="O629"/>
      <c r="P629"/>
      <c r="Q629"/>
      <c r="R629"/>
      <c r="S629"/>
      <c r="T629"/>
      <c r="U629"/>
      <c r="V629"/>
      <c r="W629"/>
      <c r="X629"/>
      <c r="Y629"/>
      <c r="Z629"/>
    </row>
    <row r="630" spans="8:26" ht="15.75" customHeight="1" x14ac:dyDescent="0.2">
      <c r="H630"/>
      <c r="I630"/>
      <c r="J630"/>
      <c r="K630"/>
      <c r="L630"/>
      <c r="M630"/>
      <c r="N630"/>
      <c r="O630"/>
      <c r="P630"/>
      <c r="Q630"/>
      <c r="R630"/>
      <c r="S630"/>
      <c r="T630"/>
      <c r="U630"/>
      <c r="V630"/>
      <c r="W630"/>
      <c r="X630"/>
      <c r="Y630"/>
      <c r="Z630"/>
    </row>
    <row r="631" spans="8:26" ht="15.75" customHeight="1" x14ac:dyDescent="0.2">
      <c r="H631"/>
      <c r="I631"/>
      <c r="J631"/>
      <c r="K631"/>
      <c r="L631"/>
      <c r="M631"/>
      <c r="N631"/>
      <c r="O631"/>
      <c r="P631"/>
      <c r="Q631"/>
      <c r="R631"/>
      <c r="S631"/>
      <c r="T631"/>
      <c r="U631"/>
      <c r="V631"/>
      <c r="W631"/>
      <c r="X631"/>
      <c r="Y631"/>
      <c r="Z631"/>
    </row>
    <row r="632" spans="8:26" ht="15.75" customHeight="1" x14ac:dyDescent="0.2">
      <c r="H632"/>
      <c r="I632"/>
      <c r="J632"/>
      <c r="K632"/>
      <c r="L632"/>
      <c r="M632"/>
      <c r="N632"/>
      <c r="O632"/>
      <c r="P632"/>
      <c r="Q632"/>
      <c r="R632"/>
      <c r="S632"/>
      <c r="T632"/>
      <c r="U632"/>
      <c r="V632"/>
      <c r="W632"/>
      <c r="X632"/>
      <c r="Y632"/>
      <c r="Z632"/>
    </row>
    <row r="633" spans="8:26" ht="15.75" customHeight="1" x14ac:dyDescent="0.2">
      <c r="H633"/>
      <c r="I633"/>
      <c r="J633"/>
      <c r="K633"/>
      <c r="L633"/>
      <c r="M633"/>
      <c r="N633"/>
      <c r="O633"/>
      <c r="P633"/>
      <c r="Q633"/>
      <c r="R633"/>
      <c r="S633"/>
      <c r="T633"/>
      <c r="U633"/>
      <c r="V633"/>
      <c r="W633"/>
      <c r="X633"/>
      <c r="Y633"/>
      <c r="Z633"/>
    </row>
    <row r="634" spans="8:26" ht="15.75" customHeight="1" x14ac:dyDescent="0.2">
      <c r="H634"/>
      <c r="I634"/>
      <c r="J634"/>
      <c r="K634"/>
      <c r="L634"/>
      <c r="M634"/>
      <c r="N634"/>
      <c r="O634"/>
      <c r="P634"/>
      <c r="Q634"/>
      <c r="R634"/>
      <c r="S634"/>
      <c r="T634"/>
      <c r="U634"/>
      <c r="V634"/>
      <c r="W634"/>
      <c r="X634"/>
      <c r="Y634"/>
      <c r="Z634"/>
    </row>
    <row r="635" spans="8:26" ht="15.75" customHeight="1" x14ac:dyDescent="0.2">
      <c r="H635"/>
      <c r="I635"/>
      <c r="J635"/>
      <c r="K635"/>
      <c r="L635"/>
      <c r="M635"/>
      <c r="N635"/>
      <c r="O635"/>
      <c r="P635"/>
      <c r="Q635"/>
      <c r="R635"/>
      <c r="S635"/>
      <c r="T635"/>
      <c r="U635"/>
      <c r="V635"/>
      <c r="W635"/>
      <c r="X635"/>
      <c r="Y635"/>
      <c r="Z635"/>
    </row>
    <row r="636" spans="8:26" ht="15.75" customHeight="1" x14ac:dyDescent="0.2">
      <c r="H636"/>
      <c r="I636"/>
      <c r="J636"/>
      <c r="K636"/>
      <c r="L636"/>
      <c r="M636"/>
      <c r="N636"/>
      <c r="O636"/>
      <c r="P636"/>
      <c r="Q636"/>
      <c r="R636"/>
      <c r="S636"/>
      <c r="T636"/>
      <c r="U636"/>
      <c r="V636"/>
      <c r="W636"/>
      <c r="X636"/>
      <c r="Y636"/>
      <c r="Z636"/>
    </row>
    <row r="637" spans="8:26" ht="15.75" customHeight="1" x14ac:dyDescent="0.2">
      <c r="H637"/>
      <c r="I637"/>
      <c r="J637"/>
      <c r="K637"/>
      <c r="L637"/>
      <c r="M637"/>
      <c r="N637"/>
      <c r="O637"/>
      <c r="P637"/>
      <c r="Q637"/>
      <c r="R637"/>
      <c r="S637"/>
      <c r="T637"/>
      <c r="U637"/>
      <c r="V637"/>
      <c r="W637"/>
      <c r="X637"/>
      <c r="Y637"/>
      <c r="Z637"/>
    </row>
    <row r="638" spans="8:26" ht="15.75" customHeight="1" x14ac:dyDescent="0.2">
      <c r="H638"/>
      <c r="I638"/>
      <c r="J638"/>
      <c r="K638"/>
      <c r="L638"/>
      <c r="M638"/>
      <c r="N638"/>
      <c r="O638"/>
      <c r="P638"/>
      <c r="Q638"/>
      <c r="R638"/>
      <c r="S638"/>
      <c r="T638"/>
      <c r="U638"/>
      <c r="V638"/>
      <c r="W638"/>
      <c r="X638"/>
      <c r="Y638"/>
      <c r="Z638"/>
    </row>
    <row r="639" spans="8:26" ht="15.75" customHeight="1" x14ac:dyDescent="0.2">
      <c r="H639"/>
      <c r="I639"/>
      <c r="J639"/>
      <c r="K639"/>
      <c r="L639"/>
      <c r="M639"/>
      <c r="N639"/>
      <c r="O639"/>
      <c r="P639"/>
      <c r="Q639"/>
      <c r="R639"/>
      <c r="S639"/>
      <c r="T639"/>
      <c r="U639"/>
      <c r="V639"/>
      <c r="W639"/>
      <c r="X639"/>
      <c r="Y639"/>
      <c r="Z639"/>
    </row>
    <row r="640" spans="8:26" ht="15.75" customHeight="1" x14ac:dyDescent="0.2">
      <c r="H640"/>
      <c r="I640"/>
      <c r="J640"/>
      <c r="K640"/>
      <c r="L640"/>
      <c r="M640"/>
      <c r="N640"/>
      <c r="O640"/>
      <c r="P640"/>
      <c r="Q640"/>
      <c r="R640"/>
      <c r="S640"/>
      <c r="T640"/>
      <c r="U640"/>
      <c r="V640"/>
      <c r="W640"/>
      <c r="X640"/>
      <c r="Y640"/>
      <c r="Z640"/>
    </row>
    <row r="641" spans="8:26" ht="15.75" customHeight="1" x14ac:dyDescent="0.2">
      <c r="H641"/>
      <c r="I641"/>
      <c r="J641"/>
      <c r="K641"/>
      <c r="L641"/>
      <c r="M641"/>
      <c r="N641"/>
      <c r="O641"/>
      <c r="P641"/>
      <c r="Q641"/>
      <c r="R641"/>
      <c r="S641"/>
      <c r="T641"/>
      <c r="U641"/>
      <c r="V641"/>
      <c r="W641"/>
      <c r="X641"/>
      <c r="Y641"/>
      <c r="Z641"/>
    </row>
    <row r="642" spans="8:26" ht="15.75" customHeight="1" x14ac:dyDescent="0.2">
      <c r="H642"/>
      <c r="I642"/>
      <c r="J642"/>
      <c r="K642"/>
      <c r="L642"/>
      <c r="M642"/>
      <c r="N642"/>
      <c r="O642"/>
      <c r="P642"/>
      <c r="Q642"/>
      <c r="R642"/>
      <c r="S642"/>
      <c r="T642"/>
      <c r="U642"/>
      <c r="V642"/>
      <c r="W642"/>
      <c r="X642"/>
      <c r="Y642"/>
      <c r="Z642"/>
    </row>
    <row r="643" spans="8:26" ht="15.75" customHeight="1" x14ac:dyDescent="0.2">
      <c r="H643"/>
      <c r="I643"/>
      <c r="J643"/>
      <c r="K643"/>
      <c r="L643"/>
      <c r="M643"/>
      <c r="N643"/>
      <c r="O643"/>
      <c r="P643"/>
      <c r="Q643"/>
      <c r="R643"/>
      <c r="S643"/>
      <c r="T643"/>
      <c r="U643"/>
      <c r="V643"/>
      <c r="W643"/>
      <c r="X643"/>
      <c r="Y643"/>
      <c r="Z643"/>
    </row>
    <row r="644" spans="8:26" ht="15.75" customHeight="1" x14ac:dyDescent="0.2">
      <c r="H644"/>
      <c r="I644"/>
      <c r="J644"/>
      <c r="K644"/>
      <c r="L644"/>
      <c r="M644"/>
      <c r="N644"/>
      <c r="O644"/>
      <c r="P644"/>
      <c r="Q644"/>
      <c r="R644"/>
      <c r="S644"/>
      <c r="T644"/>
      <c r="U644"/>
      <c r="V644"/>
      <c r="W644"/>
      <c r="X644"/>
      <c r="Y644"/>
      <c r="Z644"/>
    </row>
    <row r="645" spans="8:26" ht="15.75" customHeight="1" x14ac:dyDescent="0.2">
      <c r="H645"/>
      <c r="I645"/>
      <c r="J645"/>
      <c r="K645"/>
      <c r="L645"/>
      <c r="M645"/>
      <c r="N645"/>
      <c r="O645"/>
      <c r="P645"/>
      <c r="Q645"/>
      <c r="R645"/>
      <c r="S645"/>
      <c r="T645"/>
      <c r="U645"/>
      <c r="V645"/>
      <c r="W645"/>
      <c r="X645"/>
      <c r="Y645"/>
      <c r="Z645"/>
    </row>
    <row r="646" spans="8:26" ht="15.75" customHeight="1" x14ac:dyDescent="0.2">
      <c r="H646"/>
      <c r="I646"/>
      <c r="J646"/>
      <c r="K646"/>
      <c r="L646"/>
      <c r="M646"/>
      <c r="N646"/>
      <c r="O646"/>
      <c r="P646"/>
      <c r="Q646"/>
      <c r="R646"/>
      <c r="S646"/>
      <c r="T646"/>
      <c r="U646"/>
      <c r="V646"/>
      <c r="W646"/>
      <c r="X646"/>
      <c r="Y646"/>
      <c r="Z646"/>
    </row>
    <row r="647" spans="8:26" ht="15.75" customHeight="1" x14ac:dyDescent="0.2">
      <c r="H647"/>
      <c r="I647"/>
      <c r="J647"/>
      <c r="K647"/>
      <c r="L647"/>
      <c r="M647"/>
      <c r="N647"/>
      <c r="O647"/>
      <c r="P647"/>
      <c r="Q647"/>
      <c r="R647"/>
      <c r="S647"/>
      <c r="T647"/>
      <c r="U647"/>
      <c r="V647"/>
      <c r="W647"/>
      <c r="X647"/>
      <c r="Y647"/>
      <c r="Z647"/>
    </row>
    <row r="648" spans="8:26" ht="15.75" customHeight="1" x14ac:dyDescent="0.2">
      <c r="H648"/>
      <c r="I648"/>
      <c r="J648"/>
      <c r="K648"/>
      <c r="L648"/>
      <c r="M648"/>
      <c r="N648"/>
      <c r="O648"/>
      <c r="P648"/>
      <c r="Q648"/>
      <c r="R648"/>
      <c r="S648"/>
      <c r="T648"/>
      <c r="U648"/>
      <c r="V648"/>
      <c r="W648"/>
      <c r="X648"/>
      <c r="Y648"/>
      <c r="Z648"/>
    </row>
    <row r="649" spans="8:26" ht="15.75" customHeight="1" x14ac:dyDescent="0.2">
      <c r="H649"/>
      <c r="I649"/>
      <c r="J649"/>
      <c r="K649"/>
      <c r="L649"/>
      <c r="M649"/>
      <c r="N649"/>
      <c r="O649"/>
      <c r="P649"/>
      <c r="Q649"/>
      <c r="R649"/>
      <c r="S649"/>
      <c r="T649"/>
      <c r="U649"/>
      <c r="V649"/>
      <c r="W649"/>
      <c r="X649"/>
      <c r="Y649"/>
      <c r="Z649"/>
    </row>
    <row r="650" spans="8:26" ht="15.75" customHeight="1" x14ac:dyDescent="0.2">
      <c r="H650"/>
      <c r="I650"/>
      <c r="J650"/>
      <c r="K650"/>
      <c r="L650"/>
      <c r="M650"/>
      <c r="N650"/>
      <c r="O650"/>
      <c r="P650"/>
      <c r="Q650"/>
      <c r="R650"/>
      <c r="S650"/>
      <c r="T650"/>
      <c r="U650"/>
      <c r="V650"/>
      <c r="W650"/>
      <c r="X650"/>
      <c r="Y650"/>
      <c r="Z650"/>
    </row>
    <row r="651" spans="8:26" ht="15.75" customHeight="1" x14ac:dyDescent="0.2">
      <c r="H651"/>
      <c r="I651"/>
      <c r="J651"/>
      <c r="K651"/>
      <c r="L651"/>
      <c r="M651"/>
      <c r="N651"/>
      <c r="O651"/>
      <c r="P651"/>
      <c r="Q651"/>
      <c r="R651"/>
      <c r="S651"/>
      <c r="T651"/>
      <c r="U651"/>
      <c r="V651"/>
      <c r="W651"/>
      <c r="X651"/>
      <c r="Y651"/>
      <c r="Z651"/>
    </row>
    <row r="652" spans="8:26" ht="15.75" customHeight="1" x14ac:dyDescent="0.2">
      <c r="H652"/>
      <c r="I652"/>
      <c r="J652"/>
      <c r="K652"/>
      <c r="L652"/>
      <c r="M652"/>
      <c r="N652"/>
      <c r="O652"/>
      <c r="P652"/>
      <c r="Q652"/>
      <c r="R652"/>
      <c r="S652"/>
      <c r="T652"/>
      <c r="U652"/>
      <c r="V652"/>
      <c r="W652"/>
      <c r="X652"/>
      <c r="Y652"/>
      <c r="Z652"/>
    </row>
    <row r="653" spans="8:26" ht="15.75" customHeight="1" x14ac:dyDescent="0.2">
      <c r="H653"/>
      <c r="I653"/>
      <c r="J653"/>
      <c r="K653"/>
      <c r="L653"/>
      <c r="M653"/>
      <c r="N653"/>
      <c r="O653"/>
      <c r="P653"/>
      <c r="Q653"/>
      <c r="R653"/>
      <c r="S653"/>
      <c r="T653"/>
      <c r="U653"/>
      <c r="V653"/>
      <c r="W653"/>
      <c r="X653"/>
      <c r="Y653"/>
      <c r="Z653"/>
    </row>
    <row r="654" spans="8:26" ht="15.75" customHeight="1" x14ac:dyDescent="0.2">
      <c r="H654"/>
      <c r="I654"/>
      <c r="J654"/>
      <c r="K654"/>
      <c r="L654"/>
      <c r="M654"/>
      <c r="N654"/>
      <c r="O654"/>
      <c r="P654"/>
      <c r="Q654"/>
      <c r="R654"/>
      <c r="S654"/>
      <c r="T654"/>
      <c r="U654"/>
      <c r="V654"/>
      <c r="W654"/>
      <c r="X654"/>
      <c r="Y654"/>
      <c r="Z654"/>
    </row>
    <row r="655" spans="8:26" ht="15.75" customHeight="1" x14ac:dyDescent="0.2">
      <c r="H655"/>
      <c r="I655"/>
      <c r="J655"/>
      <c r="K655"/>
      <c r="L655"/>
      <c r="M655"/>
      <c r="N655"/>
      <c r="O655"/>
      <c r="P655"/>
      <c r="Q655"/>
      <c r="R655"/>
      <c r="S655"/>
      <c r="T655"/>
      <c r="U655"/>
      <c r="V655"/>
      <c r="W655"/>
      <c r="X655"/>
      <c r="Y655"/>
      <c r="Z655"/>
    </row>
    <row r="656" spans="8:26" ht="15.75" customHeight="1" x14ac:dyDescent="0.2">
      <c r="H656"/>
      <c r="I656"/>
      <c r="J656"/>
      <c r="K656"/>
      <c r="L656"/>
      <c r="M656"/>
      <c r="N656"/>
      <c r="O656"/>
      <c r="P656"/>
      <c r="Q656"/>
      <c r="R656"/>
      <c r="S656"/>
      <c r="T656"/>
      <c r="U656"/>
      <c r="V656"/>
      <c r="W656"/>
      <c r="X656"/>
      <c r="Y656"/>
      <c r="Z656"/>
    </row>
    <row r="657" spans="8:26" ht="15.75" customHeight="1" x14ac:dyDescent="0.2">
      <c r="H657"/>
      <c r="I657"/>
      <c r="J657"/>
      <c r="K657"/>
      <c r="L657"/>
      <c r="M657"/>
      <c r="N657"/>
      <c r="O657"/>
      <c r="P657"/>
      <c r="Q657"/>
      <c r="R657"/>
      <c r="S657"/>
      <c r="T657"/>
      <c r="U657"/>
      <c r="V657"/>
      <c r="W657"/>
      <c r="X657"/>
      <c r="Y657"/>
      <c r="Z657"/>
    </row>
    <row r="658" spans="8:26" ht="15.75" customHeight="1" x14ac:dyDescent="0.2">
      <c r="H658"/>
      <c r="I658"/>
      <c r="J658"/>
      <c r="K658"/>
      <c r="L658"/>
      <c r="M658"/>
      <c r="N658"/>
      <c r="O658"/>
      <c r="P658"/>
      <c r="Q658"/>
      <c r="R658"/>
      <c r="S658"/>
      <c r="T658"/>
      <c r="U658"/>
      <c r="V658"/>
      <c r="W658"/>
      <c r="X658"/>
      <c r="Y658"/>
      <c r="Z658"/>
    </row>
    <row r="659" spans="8:26" ht="15.75" customHeight="1" x14ac:dyDescent="0.2">
      <c r="H659"/>
      <c r="I659"/>
      <c r="J659"/>
      <c r="K659"/>
      <c r="L659"/>
      <c r="M659"/>
      <c r="N659"/>
      <c r="O659"/>
      <c r="P659"/>
      <c r="Q659"/>
      <c r="R659"/>
      <c r="S659"/>
      <c r="T659"/>
      <c r="U659"/>
      <c r="V659"/>
      <c r="W659"/>
      <c r="X659"/>
      <c r="Y659"/>
      <c r="Z659"/>
    </row>
    <row r="660" spans="8:26" ht="15.75" customHeight="1" x14ac:dyDescent="0.2">
      <c r="H660"/>
      <c r="I660"/>
      <c r="J660"/>
      <c r="K660"/>
      <c r="L660"/>
      <c r="M660"/>
      <c r="N660"/>
      <c r="O660"/>
      <c r="P660"/>
      <c r="Q660"/>
      <c r="R660"/>
      <c r="S660"/>
      <c r="T660"/>
      <c r="U660"/>
      <c r="V660"/>
      <c r="W660"/>
      <c r="X660"/>
      <c r="Y660"/>
      <c r="Z660"/>
    </row>
    <row r="661" spans="8:26" ht="15.75" customHeight="1" x14ac:dyDescent="0.2">
      <c r="H661"/>
      <c r="I661"/>
      <c r="J661"/>
      <c r="K661"/>
      <c r="L661"/>
      <c r="M661"/>
      <c r="N661"/>
      <c r="O661"/>
      <c r="P661"/>
      <c r="Q661"/>
      <c r="R661"/>
      <c r="S661"/>
      <c r="T661"/>
      <c r="U661"/>
      <c r="V661"/>
      <c r="W661"/>
      <c r="X661"/>
      <c r="Y661"/>
      <c r="Z661"/>
    </row>
    <row r="662" spans="8:26" ht="15.75" customHeight="1" x14ac:dyDescent="0.2">
      <c r="H662"/>
      <c r="I662"/>
      <c r="J662"/>
      <c r="K662"/>
      <c r="L662"/>
      <c r="M662"/>
      <c r="N662"/>
      <c r="O662"/>
      <c r="P662"/>
      <c r="Q662"/>
      <c r="R662"/>
      <c r="S662"/>
      <c r="T662"/>
      <c r="U662"/>
      <c r="V662"/>
      <c r="W662"/>
      <c r="X662"/>
      <c r="Y662"/>
      <c r="Z662"/>
    </row>
    <row r="663" spans="8:26" ht="15.75" customHeight="1" x14ac:dyDescent="0.2">
      <c r="H663"/>
      <c r="I663"/>
      <c r="J663"/>
      <c r="K663"/>
      <c r="L663"/>
      <c r="M663"/>
      <c r="N663"/>
      <c r="O663"/>
      <c r="P663"/>
      <c r="Q663"/>
      <c r="R663"/>
      <c r="S663"/>
      <c r="T663"/>
      <c r="U663"/>
      <c r="V663"/>
      <c r="W663"/>
      <c r="X663"/>
      <c r="Y663"/>
      <c r="Z663"/>
    </row>
    <row r="664" spans="8:26" ht="15.75" customHeight="1" x14ac:dyDescent="0.2">
      <c r="H664"/>
      <c r="I664"/>
      <c r="J664"/>
      <c r="K664"/>
      <c r="L664"/>
      <c r="M664"/>
      <c r="N664"/>
      <c r="O664"/>
      <c r="P664"/>
      <c r="Q664"/>
      <c r="R664"/>
      <c r="S664"/>
      <c r="T664"/>
      <c r="U664"/>
      <c r="V664"/>
      <c r="W664"/>
      <c r="X664"/>
      <c r="Y664"/>
      <c r="Z664"/>
    </row>
    <row r="665" spans="8:26" ht="15.75" customHeight="1" x14ac:dyDescent="0.2">
      <c r="H665"/>
      <c r="I665"/>
      <c r="J665"/>
      <c r="K665"/>
      <c r="L665"/>
      <c r="M665"/>
      <c r="N665"/>
      <c r="O665"/>
      <c r="P665"/>
      <c r="Q665"/>
      <c r="R665"/>
      <c r="S665"/>
      <c r="T665"/>
      <c r="U665"/>
      <c r="V665"/>
      <c r="W665"/>
      <c r="X665"/>
      <c r="Y665"/>
      <c r="Z665"/>
    </row>
    <row r="666" spans="8:26" ht="15.75" customHeight="1" x14ac:dyDescent="0.2">
      <c r="H666"/>
      <c r="I666"/>
      <c r="J666"/>
      <c r="K666"/>
      <c r="L666"/>
      <c r="M666"/>
      <c r="N666"/>
      <c r="O666"/>
      <c r="P666"/>
      <c r="Q666"/>
      <c r="R666"/>
      <c r="S666"/>
      <c r="T666"/>
      <c r="U666"/>
      <c r="V666"/>
      <c r="W666"/>
      <c r="X666"/>
      <c r="Y666"/>
      <c r="Z666"/>
    </row>
    <row r="667" spans="8:26" ht="15.75" customHeight="1" x14ac:dyDescent="0.2">
      <c r="H667"/>
      <c r="I667"/>
      <c r="J667"/>
      <c r="K667"/>
      <c r="L667"/>
      <c r="M667"/>
      <c r="N667"/>
      <c r="O667"/>
      <c r="P667"/>
      <c r="Q667"/>
      <c r="R667"/>
      <c r="S667"/>
      <c r="T667"/>
      <c r="U667"/>
      <c r="V667"/>
      <c r="W667"/>
      <c r="X667"/>
      <c r="Y667"/>
      <c r="Z667"/>
    </row>
    <row r="668" spans="8:26" ht="15.75" customHeight="1" x14ac:dyDescent="0.2">
      <c r="H668"/>
      <c r="I668"/>
      <c r="J668"/>
      <c r="K668"/>
      <c r="L668"/>
      <c r="M668"/>
      <c r="N668"/>
      <c r="O668"/>
      <c r="P668"/>
      <c r="Q668"/>
      <c r="R668"/>
      <c r="S668"/>
      <c r="T668"/>
      <c r="U668"/>
      <c r="V668"/>
      <c r="W668"/>
      <c r="X668"/>
      <c r="Y668"/>
      <c r="Z668"/>
    </row>
    <row r="669" spans="8:26" ht="15.75" customHeight="1" x14ac:dyDescent="0.2">
      <c r="H669"/>
      <c r="I669"/>
      <c r="J669"/>
      <c r="K669"/>
      <c r="L669"/>
      <c r="M669"/>
      <c r="N669"/>
      <c r="O669"/>
      <c r="P669"/>
      <c r="Q669"/>
      <c r="R669"/>
      <c r="S669"/>
      <c r="T669"/>
      <c r="U669"/>
      <c r="V669"/>
      <c r="W669"/>
      <c r="X669"/>
      <c r="Y669"/>
      <c r="Z669"/>
    </row>
    <row r="670" spans="8:26" ht="15.75" customHeight="1" x14ac:dyDescent="0.2">
      <c r="H670"/>
      <c r="I670"/>
      <c r="J670"/>
      <c r="K670"/>
      <c r="L670"/>
      <c r="M670"/>
      <c r="N670"/>
      <c r="O670"/>
      <c r="P670"/>
      <c r="Q670"/>
      <c r="R670"/>
      <c r="S670"/>
      <c r="T670"/>
      <c r="U670"/>
      <c r="V670"/>
      <c r="W670"/>
      <c r="X670"/>
      <c r="Y670"/>
      <c r="Z670"/>
    </row>
    <row r="671" spans="8:26" ht="15.75" customHeight="1" x14ac:dyDescent="0.2">
      <c r="H671"/>
      <c r="I671"/>
      <c r="J671"/>
      <c r="K671"/>
      <c r="L671"/>
      <c r="M671"/>
      <c r="N671"/>
      <c r="O671"/>
      <c r="P671"/>
      <c r="Q671"/>
      <c r="R671"/>
      <c r="S671"/>
      <c r="T671"/>
      <c r="U671"/>
      <c r="V671"/>
      <c r="W671"/>
      <c r="X671"/>
      <c r="Y671"/>
      <c r="Z671"/>
    </row>
    <row r="672" spans="8:26" ht="15.75" customHeight="1" x14ac:dyDescent="0.2">
      <c r="H672"/>
      <c r="I672"/>
      <c r="J672"/>
      <c r="K672"/>
      <c r="L672"/>
      <c r="M672"/>
      <c r="N672"/>
      <c r="O672"/>
      <c r="P672"/>
      <c r="Q672"/>
      <c r="R672"/>
      <c r="S672"/>
      <c r="T672"/>
      <c r="U672"/>
      <c r="V672"/>
      <c r="W672"/>
      <c r="X672"/>
      <c r="Y672"/>
      <c r="Z672"/>
    </row>
    <row r="673" spans="8:26" ht="15.75" customHeight="1" x14ac:dyDescent="0.2">
      <c r="H673"/>
      <c r="I673"/>
      <c r="J673"/>
      <c r="K673"/>
      <c r="L673"/>
      <c r="M673"/>
      <c r="N673"/>
      <c r="O673"/>
      <c r="P673"/>
      <c r="Q673"/>
      <c r="R673"/>
      <c r="S673"/>
      <c r="T673"/>
      <c r="U673"/>
      <c r="V673"/>
      <c r="W673"/>
      <c r="X673"/>
      <c r="Y673"/>
      <c r="Z673"/>
    </row>
    <row r="674" spans="8:26" ht="15.75" customHeight="1" x14ac:dyDescent="0.2">
      <c r="H674"/>
      <c r="I674"/>
      <c r="J674"/>
      <c r="K674"/>
      <c r="L674"/>
      <c r="M674"/>
      <c r="N674"/>
      <c r="O674"/>
      <c r="P674"/>
      <c r="Q674"/>
      <c r="R674"/>
      <c r="S674"/>
      <c r="T674"/>
      <c r="U674"/>
      <c r="V674"/>
      <c r="W674"/>
      <c r="X674"/>
      <c r="Y674"/>
      <c r="Z674"/>
    </row>
    <row r="675" spans="8:26" ht="15.75" customHeight="1" x14ac:dyDescent="0.2">
      <c r="H675"/>
      <c r="I675"/>
      <c r="J675"/>
      <c r="K675"/>
      <c r="L675"/>
      <c r="M675"/>
      <c r="N675"/>
      <c r="O675"/>
      <c r="P675"/>
      <c r="Q675"/>
      <c r="R675"/>
      <c r="S675"/>
      <c r="T675"/>
      <c r="U675"/>
      <c r="V675"/>
      <c r="W675"/>
      <c r="X675"/>
      <c r="Y675"/>
      <c r="Z675"/>
    </row>
    <row r="676" spans="8:26" ht="15.75" customHeight="1" x14ac:dyDescent="0.2">
      <c r="H676"/>
      <c r="I676"/>
      <c r="J676"/>
      <c r="K676"/>
      <c r="L676"/>
      <c r="M676"/>
      <c r="N676"/>
      <c r="O676"/>
      <c r="P676"/>
      <c r="Q676"/>
      <c r="R676"/>
      <c r="S676"/>
      <c r="T676"/>
      <c r="U676"/>
      <c r="V676"/>
      <c r="W676"/>
      <c r="X676"/>
      <c r="Y676"/>
      <c r="Z676"/>
    </row>
    <row r="677" spans="8:26" ht="15.75" customHeight="1" x14ac:dyDescent="0.2">
      <c r="H677"/>
      <c r="I677"/>
      <c r="J677"/>
      <c r="K677"/>
      <c r="L677"/>
      <c r="M677"/>
      <c r="N677"/>
      <c r="O677"/>
      <c r="P677"/>
      <c r="Q677"/>
      <c r="R677"/>
      <c r="S677"/>
      <c r="T677"/>
      <c r="U677"/>
      <c r="V677"/>
      <c r="W677"/>
      <c r="X677"/>
      <c r="Y677"/>
      <c r="Z677"/>
    </row>
    <row r="678" spans="8:26" ht="15.75" customHeight="1" x14ac:dyDescent="0.2">
      <c r="H678"/>
      <c r="I678"/>
      <c r="J678"/>
      <c r="K678"/>
      <c r="L678"/>
      <c r="M678"/>
      <c r="N678"/>
      <c r="O678"/>
      <c r="P678"/>
      <c r="Q678"/>
      <c r="R678"/>
      <c r="S678"/>
      <c r="T678"/>
      <c r="U678"/>
      <c r="V678"/>
      <c r="W678"/>
      <c r="X678"/>
      <c r="Y678"/>
      <c r="Z678"/>
    </row>
    <row r="679" spans="8:26" ht="15.75" customHeight="1" x14ac:dyDescent="0.2">
      <c r="H679"/>
      <c r="I679"/>
      <c r="J679"/>
      <c r="K679"/>
      <c r="L679"/>
      <c r="M679"/>
      <c r="N679"/>
      <c r="O679"/>
      <c r="P679"/>
      <c r="Q679"/>
      <c r="R679"/>
      <c r="S679"/>
      <c r="T679"/>
      <c r="U679"/>
      <c r="V679"/>
      <c r="W679"/>
      <c r="X679"/>
      <c r="Y679"/>
      <c r="Z679"/>
    </row>
    <row r="680" spans="8:26" ht="15.75" customHeight="1" x14ac:dyDescent="0.2">
      <c r="H680"/>
      <c r="I680"/>
      <c r="J680"/>
      <c r="K680"/>
      <c r="L680"/>
      <c r="M680"/>
      <c r="N680"/>
      <c r="O680"/>
      <c r="P680"/>
      <c r="Q680"/>
      <c r="R680"/>
      <c r="S680"/>
      <c r="T680"/>
      <c r="U680"/>
      <c r="V680"/>
      <c r="W680"/>
      <c r="X680"/>
      <c r="Y680"/>
      <c r="Z680"/>
    </row>
    <row r="681" spans="8:26" ht="15.75" customHeight="1" x14ac:dyDescent="0.2">
      <c r="H681"/>
      <c r="I681"/>
      <c r="J681"/>
      <c r="K681"/>
      <c r="L681"/>
      <c r="M681"/>
      <c r="N681"/>
      <c r="O681"/>
      <c r="P681"/>
      <c r="Q681"/>
      <c r="R681"/>
      <c r="S681"/>
      <c r="T681"/>
      <c r="U681"/>
      <c r="V681"/>
      <c r="W681"/>
      <c r="X681"/>
      <c r="Y681"/>
      <c r="Z681"/>
    </row>
    <row r="682" spans="8:26" ht="15.75" customHeight="1" x14ac:dyDescent="0.2">
      <c r="H682"/>
      <c r="I682"/>
      <c r="J682"/>
      <c r="K682"/>
      <c r="L682"/>
      <c r="M682"/>
      <c r="N682"/>
      <c r="O682"/>
      <c r="P682"/>
      <c r="Q682"/>
      <c r="R682"/>
      <c r="S682"/>
      <c r="T682"/>
      <c r="U682"/>
      <c r="V682"/>
      <c r="W682"/>
      <c r="X682"/>
      <c r="Y682"/>
      <c r="Z682"/>
    </row>
    <row r="683" spans="8:26" ht="15.75" customHeight="1" x14ac:dyDescent="0.2">
      <c r="H683"/>
      <c r="I683"/>
      <c r="J683"/>
      <c r="K683"/>
      <c r="L683"/>
      <c r="M683"/>
      <c r="N683"/>
      <c r="O683"/>
      <c r="P683"/>
      <c r="Q683"/>
      <c r="R683"/>
      <c r="S683"/>
      <c r="T683"/>
      <c r="U683"/>
      <c r="V683"/>
      <c r="W683"/>
      <c r="X683"/>
      <c r="Y683"/>
      <c r="Z683"/>
    </row>
    <row r="684" spans="8:26" ht="15.75" customHeight="1" x14ac:dyDescent="0.2">
      <c r="H684"/>
      <c r="I684"/>
      <c r="J684"/>
      <c r="K684"/>
      <c r="L684"/>
      <c r="M684"/>
      <c r="N684"/>
      <c r="O684"/>
      <c r="P684"/>
      <c r="Q684"/>
      <c r="R684"/>
      <c r="S684"/>
      <c r="T684"/>
      <c r="U684"/>
      <c r="V684"/>
      <c r="W684"/>
      <c r="X684"/>
      <c r="Y684"/>
      <c r="Z684"/>
    </row>
    <row r="685" spans="8:26" ht="15.75" customHeight="1" x14ac:dyDescent="0.2">
      <c r="H685"/>
      <c r="I685"/>
      <c r="J685"/>
      <c r="K685"/>
      <c r="L685"/>
      <c r="M685"/>
      <c r="N685"/>
      <c r="O685"/>
      <c r="P685"/>
      <c r="Q685"/>
      <c r="R685"/>
      <c r="S685"/>
      <c r="T685"/>
      <c r="U685"/>
      <c r="V685"/>
      <c r="W685"/>
      <c r="X685"/>
      <c r="Y685"/>
      <c r="Z685"/>
    </row>
    <row r="686" spans="8:26" ht="15.75" customHeight="1" x14ac:dyDescent="0.2">
      <c r="H686"/>
      <c r="I686"/>
      <c r="J686"/>
      <c r="K686"/>
      <c r="L686"/>
      <c r="M686"/>
      <c r="N686"/>
      <c r="O686"/>
      <c r="P686"/>
      <c r="Q686"/>
      <c r="R686"/>
      <c r="S686"/>
      <c r="T686"/>
      <c r="U686"/>
      <c r="V686"/>
      <c r="W686"/>
      <c r="X686"/>
      <c r="Y686"/>
      <c r="Z686"/>
    </row>
    <row r="687" spans="8:26" ht="15.75" customHeight="1" x14ac:dyDescent="0.2">
      <c r="H687"/>
      <c r="I687"/>
      <c r="J687"/>
      <c r="K687"/>
      <c r="L687"/>
      <c r="M687"/>
      <c r="N687"/>
      <c r="O687"/>
      <c r="P687"/>
      <c r="Q687"/>
      <c r="R687"/>
      <c r="S687"/>
      <c r="T687"/>
      <c r="U687"/>
      <c r="V687"/>
      <c r="W687"/>
      <c r="X687"/>
      <c r="Y687"/>
      <c r="Z687"/>
    </row>
    <row r="688" spans="8:26" ht="15.75" customHeight="1" x14ac:dyDescent="0.2">
      <c r="H688"/>
      <c r="I688"/>
      <c r="J688"/>
      <c r="K688"/>
      <c r="L688"/>
      <c r="M688"/>
      <c r="N688"/>
      <c r="O688"/>
      <c r="P688"/>
      <c r="Q688"/>
      <c r="R688"/>
      <c r="S688"/>
      <c r="T688"/>
      <c r="U688"/>
      <c r="V688"/>
      <c r="W688"/>
      <c r="X688"/>
      <c r="Y688"/>
      <c r="Z688"/>
    </row>
    <row r="689" spans="8:26" ht="15.75" customHeight="1" x14ac:dyDescent="0.2">
      <c r="H689"/>
      <c r="I689"/>
      <c r="J689"/>
      <c r="K689"/>
      <c r="L689"/>
      <c r="M689"/>
      <c r="N689"/>
      <c r="O689"/>
      <c r="P689"/>
      <c r="Q689"/>
      <c r="R689"/>
      <c r="S689"/>
      <c r="T689"/>
      <c r="U689"/>
      <c r="V689"/>
      <c r="W689"/>
      <c r="X689"/>
      <c r="Y689"/>
      <c r="Z689"/>
    </row>
    <row r="690" spans="8:26" ht="15.75" customHeight="1" x14ac:dyDescent="0.2">
      <c r="H690"/>
      <c r="I690"/>
      <c r="J690"/>
      <c r="K690"/>
      <c r="L690"/>
      <c r="M690"/>
      <c r="N690"/>
      <c r="O690"/>
      <c r="P690"/>
      <c r="Q690"/>
      <c r="R690"/>
      <c r="S690"/>
      <c r="T690"/>
      <c r="U690"/>
      <c r="V690"/>
      <c r="W690"/>
      <c r="X690"/>
      <c r="Y690"/>
      <c r="Z690"/>
    </row>
    <row r="691" spans="8:26" ht="15.75" customHeight="1" x14ac:dyDescent="0.2">
      <c r="H691"/>
      <c r="I691"/>
      <c r="J691"/>
      <c r="K691"/>
      <c r="L691"/>
      <c r="M691"/>
      <c r="N691"/>
      <c r="O691"/>
      <c r="P691"/>
      <c r="Q691"/>
      <c r="R691"/>
      <c r="S691"/>
      <c r="T691"/>
      <c r="U691"/>
      <c r="V691"/>
      <c r="W691"/>
      <c r="X691"/>
      <c r="Y691"/>
      <c r="Z691"/>
    </row>
    <row r="692" spans="8:26" ht="15.75" customHeight="1" x14ac:dyDescent="0.2">
      <c r="H692"/>
      <c r="I692"/>
      <c r="J692"/>
      <c r="K692"/>
      <c r="L692"/>
      <c r="M692"/>
      <c r="N692"/>
      <c r="O692"/>
      <c r="P692"/>
      <c r="Q692"/>
      <c r="R692"/>
      <c r="S692"/>
      <c r="T692"/>
      <c r="U692"/>
      <c r="V692"/>
      <c r="W692"/>
      <c r="X692"/>
      <c r="Y692"/>
      <c r="Z692"/>
    </row>
    <row r="693" spans="8:26" ht="15.75" customHeight="1" x14ac:dyDescent="0.2">
      <c r="H693"/>
      <c r="I693"/>
      <c r="J693"/>
      <c r="K693"/>
      <c r="L693"/>
      <c r="M693"/>
      <c r="N693"/>
      <c r="O693"/>
      <c r="P693"/>
      <c r="Q693"/>
      <c r="R693"/>
      <c r="S693"/>
      <c r="T693"/>
      <c r="U693"/>
      <c r="V693"/>
      <c r="W693"/>
      <c r="X693"/>
      <c r="Y693"/>
      <c r="Z693"/>
    </row>
    <row r="694" spans="8:26" ht="15.75" customHeight="1" x14ac:dyDescent="0.2">
      <c r="H694"/>
      <c r="I694"/>
      <c r="J694"/>
      <c r="K694"/>
      <c r="L694"/>
      <c r="M694"/>
      <c r="N694"/>
      <c r="O694"/>
      <c r="P694"/>
      <c r="Q694"/>
      <c r="R694"/>
      <c r="S694"/>
      <c r="T694"/>
      <c r="U694"/>
      <c r="V694"/>
      <c r="W694"/>
      <c r="X694"/>
      <c r="Y694"/>
      <c r="Z694"/>
    </row>
    <row r="695" spans="8:26" ht="15.75" customHeight="1" x14ac:dyDescent="0.2">
      <c r="H695"/>
      <c r="I695"/>
      <c r="J695"/>
      <c r="K695"/>
      <c r="L695"/>
      <c r="M695"/>
      <c r="N695"/>
      <c r="O695"/>
      <c r="P695"/>
      <c r="Q695"/>
      <c r="R695"/>
      <c r="S695"/>
      <c r="T695"/>
      <c r="U695"/>
      <c r="V695"/>
      <c r="W695"/>
      <c r="X695"/>
      <c r="Y695"/>
      <c r="Z695"/>
    </row>
    <row r="696" spans="8:26" ht="15.75" customHeight="1" x14ac:dyDescent="0.2">
      <c r="H696"/>
      <c r="I696"/>
      <c r="J696"/>
      <c r="K696"/>
      <c r="L696"/>
      <c r="M696"/>
      <c r="N696"/>
      <c r="O696"/>
      <c r="P696"/>
      <c r="Q696"/>
      <c r="R696"/>
      <c r="S696"/>
      <c r="T696"/>
      <c r="U696"/>
      <c r="V696"/>
      <c r="W696"/>
      <c r="X696"/>
      <c r="Y696"/>
      <c r="Z696"/>
    </row>
    <row r="697" spans="8:26" ht="15.75" customHeight="1" x14ac:dyDescent="0.2">
      <c r="H697"/>
      <c r="I697"/>
      <c r="J697"/>
      <c r="K697"/>
      <c r="L697"/>
      <c r="M697"/>
      <c r="N697"/>
      <c r="O697"/>
      <c r="P697"/>
      <c r="Q697"/>
      <c r="R697"/>
      <c r="S697"/>
      <c r="T697"/>
      <c r="U697"/>
      <c r="V697"/>
      <c r="W697"/>
      <c r="X697"/>
      <c r="Y697"/>
      <c r="Z697"/>
    </row>
    <row r="698" spans="8:26" ht="15.75" customHeight="1" x14ac:dyDescent="0.2">
      <c r="H698"/>
      <c r="I698"/>
      <c r="J698"/>
      <c r="K698"/>
      <c r="L698"/>
      <c r="M698"/>
      <c r="N698"/>
      <c r="O698"/>
      <c r="P698"/>
      <c r="Q698"/>
      <c r="R698"/>
      <c r="S698"/>
      <c r="T698"/>
      <c r="U698"/>
      <c r="V698"/>
      <c r="W698"/>
      <c r="X698"/>
      <c r="Y698"/>
      <c r="Z698"/>
    </row>
    <row r="699" spans="8:26" ht="15.75" customHeight="1" x14ac:dyDescent="0.2">
      <c r="H699"/>
      <c r="I699"/>
      <c r="J699"/>
      <c r="K699"/>
      <c r="L699"/>
      <c r="M699"/>
      <c r="N699"/>
      <c r="O699"/>
      <c r="P699"/>
      <c r="Q699"/>
      <c r="R699"/>
      <c r="S699"/>
      <c r="T699"/>
      <c r="U699"/>
      <c r="V699"/>
      <c r="W699"/>
      <c r="X699"/>
      <c r="Y699"/>
      <c r="Z699"/>
    </row>
    <row r="700" spans="8:26" ht="15.75" customHeight="1" x14ac:dyDescent="0.2">
      <c r="H700"/>
      <c r="I700"/>
      <c r="J700"/>
      <c r="K700"/>
      <c r="L700"/>
      <c r="M700"/>
      <c r="N700"/>
      <c r="O700"/>
      <c r="P700"/>
      <c r="Q700"/>
      <c r="R700"/>
      <c r="S700"/>
      <c r="T700"/>
      <c r="U700"/>
      <c r="V700"/>
      <c r="W700"/>
      <c r="X700"/>
      <c r="Y700"/>
      <c r="Z700"/>
    </row>
    <row r="701" spans="8:26" ht="15.75" customHeight="1" x14ac:dyDescent="0.2">
      <c r="H701"/>
      <c r="I701"/>
      <c r="J701"/>
      <c r="K701"/>
      <c r="L701"/>
      <c r="M701"/>
      <c r="N701"/>
      <c r="O701"/>
      <c r="P701"/>
      <c r="Q701"/>
      <c r="R701"/>
      <c r="S701"/>
      <c r="T701"/>
      <c r="U701"/>
      <c r="V701"/>
      <c r="W701"/>
      <c r="X701"/>
      <c r="Y701"/>
      <c r="Z701"/>
    </row>
    <row r="702" spans="8:26" ht="15.75" customHeight="1" x14ac:dyDescent="0.2">
      <c r="H702"/>
      <c r="I702"/>
      <c r="J702"/>
      <c r="K702"/>
      <c r="L702"/>
      <c r="M702"/>
      <c r="N702"/>
      <c r="O702"/>
      <c r="P702"/>
      <c r="Q702"/>
      <c r="R702"/>
      <c r="S702"/>
      <c r="T702"/>
      <c r="U702"/>
      <c r="V702"/>
      <c r="W702"/>
      <c r="X702"/>
      <c r="Y702"/>
      <c r="Z702"/>
    </row>
    <row r="703" spans="8:26" ht="15.75" customHeight="1" x14ac:dyDescent="0.2">
      <c r="H703"/>
      <c r="I703"/>
      <c r="J703"/>
      <c r="K703"/>
      <c r="L703"/>
      <c r="M703"/>
      <c r="N703"/>
      <c r="O703"/>
      <c r="P703"/>
      <c r="Q703"/>
      <c r="R703"/>
      <c r="S703"/>
      <c r="T703"/>
      <c r="U703"/>
      <c r="V703"/>
      <c r="W703"/>
      <c r="X703"/>
      <c r="Y703"/>
      <c r="Z703"/>
    </row>
    <row r="704" spans="8:26" ht="15.75" customHeight="1" x14ac:dyDescent="0.2">
      <c r="H704"/>
      <c r="I704"/>
      <c r="J704"/>
      <c r="K704"/>
      <c r="L704"/>
      <c r="M704"/>
      <c r="N704"/>
      <c r="O704"/>
      <c r="P704"/>
      <c r="Q704"/>
      <c r="R704"/>
      <c r="S704"/>
      <c r="T704"/>
      <c r="U704"/>
      <c r="V704"/>
      <c r="W704"/>
      <c r="X704"/>
      <c r="Y704"/>
      <c r="Z704"/>
    </row>
    <row r="705" spans="8:26" ht="15.75" customHeight="1" x14ac:dyDescent="0.2">
      <c r="H705"/>
      <c r="I705"/>
      <c r="J705"/>
      <c r="K705"/>
      <c r="L705"/>
      <c r="M705"/>
      <c r="N705"/>
      <c r="O705"/>
      <c r="P705"/>
      <c r="Q705"/>
      <c r="R705"/>
      <c r="S705"/>
      <c r="T705"/>
      <c r="U705"/>
      <c r="V705"/>
      <c r="W705"/>
      <c r="X705"/>
      <c r="Y705"/>
      <c r="Z705"/>
    </row>
    <row r="706" spans="8:26" ht="15.75" customHeight="1" x14ac:dyDescent="0.2">
      <c r="H706"/>
      <c r="I706"/>
      <c r="J706"/>
      <c r="K706"/>
      <c r="L706"/>
      <c r="M706"/>
      <c r="N706"/>
      <c r="O706"/>
      <c r="P706"/>
      <c r="Q706"/>
      <c r="R706"/>
      <c r="S706"/>
      <c r="T706"/>
      <c r="U706"/>
      <c r="V706"/>
      <c r="W706"/>
      <c r="X706"/>
      <c r="Y706"/>
      <c r="Z706"/>
    </row>
    <row r="707" spans="8:26" ht="15.75" customHeight="1" x14ac:dyDescent="0.2">
      <c r="H707"/>
      <c r="I707"/>
      <c r="J707"/>
      <c r="K707"/>
      <c r="L707"/>
      <c r="M707"/>
      <c r="N707"/>
      <c r="O707"/>
      <c r="P707"/>
      <c r="Q707"/>
      <c r="R707"/>
      <c r="S707"/>
      <c r="T707"/>
      <c r="U707"/>
      <c r="V707"/>
      <c r="W707"/>
      <c r="X707"/>
      <c r="Y707"/>
      <c r="Z707"/>
    </row>
    <row r="708" spans="8:26" ht="15.75" customHeight="1" x14ac:dyDescent="0.2">
      <c r="H708"/>
      <c r="I708"/>
      <c r="J708"/>
      <c r="K708"/>
      <c r="L708"/>
      <c r="M708"/>
      <c r="N708"/>
      <c r="O708"/>
      <c r="P708"/>
      <c r="Q708"/>
      <c r="R708"/>
      <c r="S708"/>
      <c r="T708"/>
      <c r="U708"/>
      <c r="V708"/>
      <c r="W708"/>
      <c r="X708"/>
      <c r="Y708"/>
      <c r="Z708"/>
    </row>
    <row r="709" spans="8:26" ht="15.75" customHeight="1" x14ac:dyDescent="0.2">
      <c r="H709"/>
      <c r="I709"/>
      <c r="J709"/>
      <c r="K709"/>
      <c r="L709"/>
      <c r="M709"/>
      <c r="N709"/>
      <c r="O709"/>
      <c r="P709"/>
      <c r="Q709"/>
      <c r="R709"/>
      <c r="S709"/>
      <c r="T709"/>
      <c r="U709"/>
      <c r="V709"/>
      <c r="W709"/>
      <c r="X709"/>
      <c r="Y709"/>
      <c r="Z709"/>
    </row>
    <row r="710" spans="8:26" ht="15.75" customHeight="1" x14ac:dyDescent="0.2">
      <c r="H710"/>
      <c r="I710"/>
      <c r="J710"/>
      <c r="K710"/>
      <c r="L710"/>
      <c r="M710"/>
      <c r="N710"/>
      <c r="O710"/>
      <c r="P710"/>
      <c r="Q710"/>
      <c r="R710"/>
      <c r="S710"/>
      <c r="T710"/>
      <c r="U710"/>
      <c r="V710"/>
      <c r="W710"/>
      <c r="X710"/>
      <c r="Y710"/>
      <c r="Z710"/>
    </row>
    <row r="711" spans="8:26" ht="15.75" customHeight="1" x14ac:dyDescent="0.2">
      <c r="H711"/>
      <c r="I711"/>
      <c r="J711"/>
      <c r="K711"/>
      <c r="L711"/>
      <c r="M711"/>
      <c r="N711"/>
      <c r="O711"/>
      <c r="P711"/>
      <c r="Q711"/>
      <c r="R711"/>
      <c r="S711"/>
      <c r="T711"/>
      <c r="U711"/>
      <c r="V711"/>
      <c r="W711"/>
      <c r="X711"/>
      <c r="Y711"/>
      <c r="Z711"/>
    </row>
    <row r="712" spans="8:26" ht="15.75" customHeight="1" x14ac:dyDescent="0.2">
      <c r="H712"/>
      <c r="I712"/>
      <c r="J712"/>
      <c r="K712"/>
      <c r="L712"/>
      <c r="M712"/>
      <c r="N712"/>
      <c r="O712"/>
      <c r="P712"/>
      <c r="Q712"/>
      <c r="R712"/>
      <c r="S712"/>
      <c r="T712"/>
      <c r="U712"/>
      <c r="V712"/>
      <c r="W712"/>
      <c r="X712"/>
      <c r="Y712"/>
      <c r="Z712"/>
    </row>
    <row r="713" spans="8:26" ht="15.75" customHeight="1" x14ac:dyDescent="0.2">
      <c r="H713"/>
      <c r="I713"/>
      <c r="J713"/>
      <c r="K713"/>
      <c r="L713"/>
      <c r="M713"/>
      <c r="N713"/>
      <c r="O713"/>
      <c r="P713"/>
      <c r="Q713"/>
      <c r="R713"/>
      <c r="S713"/>
      <c r="T713"/>
      <c r="U713"/>
      <c r="V713"/>
      <c r="W713"/>
      <c r="X713"/>
      <c r="Y713"/>
      <c r="Z713"/>
    </row>
    <row r="714" spans="8:26" ht="15.75" customHeight="1" x14ac:dyDescent="0.2">
      <c r="H714"/>
      <c r="I714"/>
      <c r="J714"/>
      <c r="K714"/>
      <c r="L714"/>
      <c r="M714"/>
      <c r="N714"/>
      <c r="O714"/>
      <c r="P714"/>
      <c r="Q714"/>
      <c r="R714"/>
      <c r="S714"/>
      <c r="T714"/>
      <c r="U714"/>
      <c r="V714"/>
      <c r="W714"/>
      <c r="X714"/>
      <c r="Y714"/>
      <c r="Z714"/>
    </row>
    <row r="715" spans="8:26" ht="15.75" customHeight="1" x14ac:dyDescent="0.2">
      <c r="H715"/>
      <c r="I715"/>
      <c r="J715"/>
      <c r="K715"/>
      <c r="L715"/>
      <c r="M715"/>
      <c r="N715"/>
      <c r="O715"/>
      <c r="P715"/>
      <c r="Q715"/>
      <c r="R715"/>
      <c r="S715"/>
      <c r="T715"/>
      <c r="U715"/>
      <c r="V715"/>
      <c r="W715"/>
      <c r="X715"/>
      <c r="Y715"/>
      <c r="Z715"/>
    </row>
    <row r="716" spans="8:26" ht="15.75" customHeight="1" x14ac:dyDescent="0.2">
      <c r="H716"/>
      <c r="I716"/>
      <c r="J716"/>
      <c r="K716"/>
      <c r="L716"/>
      <c r="M716"/>
      <c r="N716"/>
      <c r="O716"/>
      <c r="P716"/>
      <c r="Q716"/>
      <c r="R716"/>
      <c r="S716"/>
      <c r="T716"/>
      <c r="U716"/>
      <c r="V716"/>
      <c r="W716"/>
      <c r="X716"/>
      <c r="Y716"/>
      <c r="Z716"/>
    </row>
    <row r="717" spans="8:26" ht="15.75" customHeight="1" x14ac:dyDescent="0.2">
      <c r="H717"/>
      <c r="I717"/>
      <c r="J717"/>
      <c r="K717"/>
      <c r="L717"/>
      <c r="M717"/>
      <c r="N717"/>
      <c r="O717"/>
      <c r="P717"/>
      <c r="Q717"/>
      <c r="R717"/>
      <c r="S717"/>
      <c r="T717"/>
      <c r="U717"/>
      <c r="V717"/>
      <c r="W717"/>
      <c r="X717"/>
      <c r="Y717"/>
      <c r="Z717"/>
    </row>
    <row r="718" spans="8:26" ht="15.75" customHeight="1" x14ac:dyDescent="0.2">
      <c r="H718"/>
      <c r="I718"/>
      <c r="J718"/>
      <c r="K718"/>
      <c r="L718"/>
      <c r="M718"/>
      <c r="N718"/>
      <c r="O718"/>
      <c r="P718"/>
      <c r="Q718"/>
      <c r="R718"/>
      <c r="S718"/>
      <c r="T718"/>
      <c r="U718"/>
      <c r="V718"/>
      <c r="W718"/>
      <c r="X718"/>
      <c r="Y718"/>
      <c r="Z718"/>
    </row>
    <row r="719" spans="8:26" ht="15.75" customHeight="1" x14ac:dyDescent="0.2">
      <c r="H719"/>
      <c r="I719"/>
      <c r="J719"/>
      <c r="K719"/>
      <c r="L719"/>
      <c r="M719"/>
      <c r="N719"/>
      <c r="O719"/>
      <c r="P719"/>
      <c r="Q719"/>
      <c r="R719"/>
      <c r="S719"/>
      <c r="T719"/>
      <c r="U719"/>
      <c r="V719"/>
      <c r="W719"/>
      <c r="X719"/>
      <c r="Y719"/>
      <c r="Z719"/>
    </row>
    <row r="720" spans="8:26" ht="15.75" customHeight="1" x14ac:dyDescent="0.2">
      <c r="H720"/>
      <c r="I720"/>
      <c r="J720"/>
      <c r="K720"/>
      <c r="L720"/>
      <c r="M720"/>
      <c r="N720"/>
      <c r="O720"/>
      <c r="P720"/>
      <c r="Q720"/>
      <c r="R720"/>
      <c r="S720"/>
      <c r="T720"/>
      <c r="U720"/>
      <c r="V720"/>
      <c r="W720"/>
      <c r="X720"/>
      <c r="Y720"/>
      <c r="Z720"/>
    </row>
    <row r="721" spans="8:26" ht="15.75" customHeight="1" x14ac:dyDescent="0.2">
      <c r="H721"/>
      <c r="I721"/>
      <c r="J721"/>
      <c r="K721"/>
      <c r="L721"/>
      <c r="M721"/>
      <c r="N721"/>
      <c r="O721"/>
      <c r="P721"/>
      <c r="Q721"/>
      <c r="R721"/>
      <c r="S721"/>
      <c r="T721"/>
      <c r="U721"/>
      <c r="V721"/>
      <c r="W721"/>
      <c r="X721"/>
      <c r="Y721"/>
      <c r="Z721"/>
    </row>
    <row r="722" spans="8:26" ht="15.75" customHeight="1" x14ac:dyDescent="0.2">
      <c r="H722"/>
      <c r="I722"/>
      <c r="J722"/>
      <c r="K722"/>
      <c r="L722"/>
      <c r="M722"/>
      <c r="N722"/>
      <c r="O722"/>
      <c r="P722"/>
      <c r="Q722"/>
      <c r="R722"/>
      <c r="S722"/>
      <c r="T722"/>
      <c r="U722"/>
      <c r="V722"/>
      <c r="W722"/>
      <c r="X722"/>
      <c r="Y722"/>
      <c r="Z722"/>
    </row>
    <row r="723" spans="8:26" ht="15.75" customHeight="1" x14ac:dyDescent="0.2">
      <c r="H723"/>
      <c r="I723"/>
      <c r="J723"/>
      <c r="K723"/>
      <c r="L723"/>
      <c r="M723"/>
      <c r="N723"/>
      <c r="O723"/>
      <c r="P723"/>
      <c r="Q723"/>
      <c r="R723"/>
      <c r="S723"/>
      <c r="T723"/>
      <c r="U723"/>
      <c r="V723"/>
      <c r="W723"/>
      <c r="X723"/>
      <c r="Y723"/>
      <c r="Z723"/>
    </row>
    <row r="724" spans="8:26" ht="15.75" customHeight="1" x14ac:dyDescent="0.2">
      <c r="H724"/>
      <c r="I724"/>
      <c r="J724"/>
      <c r="K724"/>
      <c r="L724"/>
      <c r="M724"/>
      <c r="N724"/>
      <c r="O724"/>
      <c r="P724"/>
      <c r="Q724"/>
      <c r="R724"/>
      <c r="S724"/>
      <c r="T724"/>
      <c r="U724"/>
      <c r="V724"/>
      <c r="W724"/>
      <c r="X724"/>
      <c r="Y724"/>
      <c r="Z724"/>
    </row>
    <row r="725" spans="8:26" ht="15.75" customHeight="1" x14ac:dyDescent="0.2">
      <c r="H725"/>
      <c r="I725"/>
      <c r="J725"/>
      <c r="K725"/>
      <c r="L725"/>
      <c r="M725"/>
      <c r="N725"/>
      <c r="O725"/>
      <c r="P725"/>
      <c r="Q725"/>
      <c r="R725"/>
      <c r="S725"/>
      <c r="T725"/>
      <c r="U725"/>
      <c r="V725"/>
      <c r="W725"/>
      <c r="X725"/>
      <c r="Y725"/>
      <c r="Z725"/>
    </row>
    <row r="726" spans="8:26" ht="15.75" customHeight="1" x14ac:dyDescent="0.2">
      <c r="H726"/>
      <c r="I726"/>
      <c r="J726"/>
      <c r="K726"/>
      <c r="L726"/>
      <c r="M726"/>
      <c r="N726"/>
      <c r="O726"/>
      <c r="P726"/>
      <c r="Q726"/>
      <c r="R726"/>
      <c r="S726"/>
      <c r="T726"/>
      <c r="U726"/>
      <c r="V726"/>
      <c r="W726"/>
      <c r="X726"/>
      <c r="Y726"/>
      <c r="Z726"/>
    </row>
    <row r="727" spans="8:26" ht="15.75" customHeight="1" x14ac:dyDescent="0.2">
      <c r="H727"/>
      <c r="I727"/>
      <c r="J727"/>
      <c r="K727"/>
      <c r="L727"/>
      <c r="M727"/>
      <c r="N727"/>
      <c r="O727"/>
      <c r="P727"/>
      <c r="Q727"/>
      <c r="R727"/>
      <c r="S727"/>
      <c r="T727"/>
      <c r="U727"/>
      <c r="V727"/>
      <c r="W727"/>
      <c r="X727"/>
      <c r="Y727"/>
      <c r="Z727"/>
    </row>
    <row r="728" spans="8:26" ht="15.75" customHeight="1" x14ac:dyDescent="0.2">
      <c r="H728"/>
      <c r="I728"/>
      <c r="J728"/>
      <c r="K728"/>
      <c r="L728"/>
      <c r="M728"/>
      <c r="N728"/>
      <c r="O728"/>
      <c r="P728"/>
      <c r="Q728"/>
      <c r="R728"/>
      <c r="S728"/>
      <c r="T728"/>
      <c r="U728"/>
      <c r="V728"/>
      <c r="W728"/>
      <c r="X728"/>
      <c r="Y728"/>
      <c r="Z728"/>
    </row>
    <row r="729" spans="8:26" ht="15.75" customHeight="1" x14ac:dyDescent="0.2">
      <c r="H729"/>
      <c r="I729"/>
      <c r="J729"/>
      <c r="K729"/>
      <c r="L729"/>
      <c r="M729"/>
      <c r="N729"/>
      <c r="O729"/>
      <c r="P729"/>
      <c r="Q729"/>
      <c r="R729"/>
      <c r="S729"/>
      <c r="T729"/>
      <c r="U729"/>
      <c r="V729"/>
      <c r="W729"/>
      <c r="X729"/>
      <c r="Y729"/>
      <c r="Z729"/>
    </row>
    <row r="730" spans="8:26" ht="15.75" customHeight="1" x14ac:dyDescent="0.2">
      <c r="H730"/>
      <c r="I730"/>
      <c r="J730"/>
      <c r="K730"/>
      <c r="L730"/>
      <c r="M730"/>
      <c r="N730"/>
      <c r="O730"/>
      <c r="P730"/>
      <c r="Q730"/>
      <c r="R730"/>
      <c r="S730"/>
      <c r="T730"/>
      <c r="U730"/>
      <c r="V730"/>
      <c r="W730"/>
      <c r="X730"/>
      <c r="Y730"/>
      <c r="Z730"/>
    </row>
    <row r="731" spans="8:26" ht="15.75" customHeight="1" x14ac:dyDescent="0.2">
      <c r="H731"/>
      <c r="I731"/>
      <c r="J731"/>
      <c r="K731"/>
      <c r="L731"/>
      <c r="M731"/>
      <c r="N731"/>
      <c r="O731"/>
      <c r="P731"/>
      <c r="Q731"/>
      <c r="R731"/>
      <c r="S731"/>
      <c r="T731"/>
      <c r="U731"/>
      <c r="V731"/>
      <c r="W731"/>
      <c r="X731"/>
      <c r="Y731"/>
      <c r="Z731"/>
    </row>
    <row r="732" spans="8:26" ht="15.75" customHeight="1" x14ac:dyDescent="0.2">
      <c r="H732"/>
      <c r="I732"/>
      <c r="J732"/>
      <c r="K732"/>
      <c r="L732"/>
      <c r="M732"/>
      <c r="N732"/>
      <c r="O732"/>
      <c r="P732"/>
      <c r="Q732"/>
      <c r="R732"/>
      <c r="S732"/>
      <c r="T732"/>
      <c r="U732"/>
      <c r="V732"/>
      <c r="W732"/>
      <c r="X732"/>
      <c r="Y732"/>
      <c r="Z732"/>
    </row>
    <row r="733" spans="8:26" ht="15.75" customHeight="1" x14ac:dyDescent="0.2">
      <c r="H733"/>
      <c r="I733"/>
      <c r="J733"/>
      <c r="K733"/>
      <c r="L733"/>
      <c r="M733"/>
      <c r="N733"/>
      <c r="O733"/>
      <c r="P733"/>
      <c r="Q733"/>
      <c r="R733"/>
      <c r="S733"/>
      <c r="T733"/>
      <c r="U733"/>
      <c r="V733"/>
      <c r="W733"/>
      <c r="X733"/>
      <c r="Y733"/>
      <c r="Z733"/>
    </row>
    <row r="734" spans="8:26" ht="15.75" customHeight="1" x14ac:dyDescent="0.2">
      <c r="H734"/>
      <c r="I734"/>
      <c r="J734"/>
      <c r="K734"/>
      <c r="L734"/>
      <c r="M734"/>
      <c r="N734"/>
      <c r="O734"/>
      <c r="P734"/>
      <c r="Q734"/>
      <c r="R734"/>
      <c r="S734"/>
      <c r="T734"/>
      <c r="U734"/>
      <c r="V734"/>
      <c r="W734"/>
      <c r="X734"/>
      <c r="Y734"/>
      <c r="Z734"/>
    </row>
    <row r="735" spans="8:26" ht="15.75" customHeight="1" x14ac:dyDescent="0.2">
      <c r="H735"/>
      <c r="I735"/>
      <c r="J735"/>
      <c r="K735"/>
      <c r="L735"/>
      <c r="M735"/>
      <c r="N735"/>
      <c r="O735"/>
      <c r="P735"/>
      <c r="Q735"/>
      <c r="R735"/>
      <c r="S735"/>
      <c r="T735"/>
      <c r="U735"/>
      <c r="V735"/>
      <c r="W735"/>
      <c r="X735"/>
      <c r="Y735"/>
      <c r="Z735"/>
    </row>
    <row r="736" spans="8:26" ht="15.75" customHeight="1" x14ac:dyDescent="0.2">
      <c r="H736"/>
      <c r="I736"/>
      <c r="J736"/>
      <c r="K736"/>
      <c r="L736"/>
      <c r="M736"/>
      <c r="N736"/>
      <c r="O736"/>
      <c r="P736"/>
      <c r="Q736"/>
      <c r="R736"/>
      <c r="S736"/>
      <c r="T736"/>
      <c r="U736"/>
      <c r="V736"/>
      <c r="W736"/>
      <c r="X736"/>
      <c r="Y736"/>
      <c r="Z736"/>
    </row>
    <row r="737" spans="8:26" ht="15.75" customHeight="1" x14ac:dyDescent="0.2">
      <c r="H737"/>
      <c r="I737"/>
      <c r="J737"/>
      <c r="K737"/>
      <c r="L737"/>
      <c r="M737"/>
      <c r="N737"/>
      <c r="O737"/>
      <c r="P737"/>
      <c r="Q737"/>
      <c r="R737"/>
      <c r="S737"/>
      <c r="T737"/>
      <c r="U737"/>
      <c r="V737"/>
      <c r="W737"/>
      <c r="X737"/>
      <c r="Y737"/>
      <c r="Z737"/>
    </row>
    <row r="738" spans="8:26" ht="15.75" customHeight="1" x14ac:dyDescent="0.2">
      <c r="H738"/>
      <c r="I738"/>
      <c r="J738"/>
      <c r="K738"/>
      <c r="L738"/>
      <c r="M738"/>
      <c r="N738"/>
      <c r="O738"/>
      <c r="P738"/>
      <c r="Q738"/>
      <c r="R738"/>
      <c r="S738"/>
      <c r="T738"/>
      <c r="U738"/>
      <c r="V738"/>
      <c r="W738"/>
      <c r="X738"/>
      <c r="Y738"/>
      <c r="Z738"/>
    </row>
    <row r="739" spans="8:26" ht="15.75" customHeight="1" x14ac:dyDescent="0.2">
      <c r="H739"/>
      <c r="I739"/>
      <c r="J739"/>
      <c r="K739"/>
      <c r="L739"/>
      <c r="M739"/>
      <c r="N739"/>
      <c r="O739"/>
      <c r="P739"/>
      <c r="Q739"/>
      <c r="R739"/>
      <c r="S739"/>
      <c r="T739"/>
      <c r="U739"/>
      <c r="V739"/>
      <c r="W739"/>
      <c r="X739"/>
      <c r="Y739"/>
      <c r="Z739"/>
    </row>
    <row r="740" spans="8:26" ht="15.75" customHeight="1" x14ac:dyDescent="0.2">
      <c r="H740"/>
      <c r="I740"/>
      <c r="J740"/>
      <c r="K740"/>
      <c r="L740"/>
      <c r="M740"/>
      <c r="N740"/>
      <c r="O740"/>
      <c r="P740"/>
      <c r="Q740"/>
      <c r="R740"/>
      <c r="S740"/>
      <c r="T740"/>
      <c r="U740"/>
      <c r="V740"/>
      <c r="W740"/>
      <c r="X740"/>
      <c r="Y740"/>
      <c r="Z740"/>
    </row>
    <row r="741" spans="8:26" ht="15.75" customHeight="1" x14ac:dyDescent="0.2">
      <c r="H741"/>
      <c r="I741"/>
      <c r="J741"/>
      <c r="K741"/>
      <c r="L741"/>
      <c r="M741"/>
      <c r="N741"/>
      <c r="O741"/>
      <c r="P741"/>
      <c r="Q741"/>
      <c r="R741"/>
      <c r="S741"/>
      <c r="T741"/>
      <c r="U741"/>
      <c r="V741"/>
      <c r="W741"/>
      <c r="X741"/>
      <c r="Y741"/>
      <c r="Z741"/>
    </row>
    <row r="742" spans="8:26" ht="15.75" customHeight="1" x14ac:dyDescent="0.2">
      <c r="H742"/>
      <c r="I742"/>
      <c r="J742"/>
      <c r="K742"/>
      <c r="L742"/>
      <c r="M742"/>
      <c r="N742"/>
      <c r="O742"/>
      <c r="P742"/>
      <c r="Q742"/>
      <c r="R742"/>
      <c r="S742"/>
      <c r="T742"/>
      <c r="U742"/>
      <c r="V742"/>
      <c r="W742"/>
      <c r="X742"/>
      <c r="Y742"/>
      <c r="Z742"/>
    </row>
    <row r="743" spans="8:26" ht="15.75" customHeight="1" x14ac:dyDescent="0.2">
      <c r="H743"/>
      <c r="I743"/>
      <c r="J743"/>
      <c r="K743"/>
      <c r="L743"/>
      <c r="M743"/>
      <c r="N743"/>
      <c r="O743"/>
      <c r="P743"/>
      <c r="Q743"/>
      <c r="R743"/>
      <c r="S743"/>
      <c r="T743"/>
      <c r="U743"/>
      <c r="V743"/>
      <c r="W743"/>
      <c r="X743"/>
      <c r="Y743"/>
      <c r="Z743"/>
    </row>
    <row r="744" spans="8:26" ht="15.75" customHeight="1" x14ac:dyDescent="0.2">
      <c r="H744"/>
      <c r="I744"/>
      <c r="J744"/>
      <c r="K744"/>
      <c r="L744"/>
      <c r="M744"/>
      <c r="N744"/>
      <c r="O744"/>
      <c r="P744"/>
      <c r="Q744"/>
      <c r="R744"/>
      <c r="S744"/>
      <c r="T744"/>
      <c r="U744"/>
      <c r="V744"/>
      <c r="W744"/>
      <c r="X744"/>
      <c r="Y744"/>
      <c r="Z744"/>
    </row>
    <row r="745" spans="8:26" ht="15.75" customHeight="1" x14ac:dyDescent="0.2">
      <c r="H745"/>
      <c r="I745"/>
      <c r="J745"/>
      <c r="K745"/>
      <c r="L745"/>
      <c r="M745"/>
      <c r="N745"/>
      <c r="O745"/>
      <c r="P745"/>
      <c r="Q745"/>
      <c r="R745"/>
      <c r="S745"/>
      <c r="T745"/>
      <c r="U745"/>
      <c r="V745"/>
      <c r="W745"/>
      <c r="X745"/>
      <c r="Y745"/>
      <c r="Z745"/>
    </row>
    <row r="746" spans="8:26" ht="15.75" customHeight="1" x14ac:dyDescent="0.2">
      <c r="H746"/>
      <c r="I746"/>
      <c r="J746"/>
      <c r="K746"/>
      <c r="L746"/>
      <c r="M746"/>
      <c r="N746"/>
      <c r="O746"/>
      <c r="P746"/>
      <c r="Q746"/>
      <c r="R746"/>
      <c r="S746"/>
      <c r="T746"/>
      <c r="U746"/>
      <c r="V746"/>
      <c r="W746"/>
      <c r="X746"/>
      <c r="Y746"/>
      <c r="Z746"/>
    </row>
    <row r="747" spans="8:26" ht="15.75" customHeight="1" x14ac:dyDescent="0.2">
      <c r="H747"/>
      <c r="I747"/>
      <c r="J747"/>
      <c r="K747"/>
      <c r="L747"/>
      <c r="M747"/>
      <c r="N747"/>
      <c r="O747"/>
      <c r="P747"/>
      <c r="Q747"/>
      <c r="R747"/>
      <c r="S747"/>
      <c r="T747"/>
      <c r="U747"/>
      <c r="V747"/>
      <c r="W747"/>
      <c r="X747"/>
      <c r="Y747"/>
      <c r="Z747"/>
    </row>
    <row r="748" spans="8:26" ht="15.75" customHeight="1" x14ac:dyDescent="0.2">
      <c r="H748"/>
      <c r="I748"/>
      <c r="J748"/>
      <c r="K748"/>
      <c r="L748"/>
      <c r="M748"/>
      <c r="N748"/>
      <c r="O748"/>
      <c r="P748"/>
      <c r="Q748"/>
      <c r="R748"/>
      <c r="S748"/>
      <c r="T748"/>
      <c r="U748"/>
      <c r="V748"/>
      <c r="W748"/>
      <c r="X748"/>
      <c r="Y748"/>
      <c r="Z748"/>
    </row>
    <row r="749" spans="8:26" ht="15.75" customHeight="1" x14ac:dyDescent="0.2">
      <c r="H749"/>
      <c r="I749"/>
      <c r="J749"/>
      <c r="K749"/>
      <c r="L749"/>
      <c r="M749"/>
      <c r="N749"/>
      <c r="O749"/>
      <c r="P749"/>
      <c r="Q749"/>
      <c r="R749"/>
      <c r="S749"/>
      <c r="T749"/>
      <c r="U749"/>
      <c r="V749"/>
      <c r="W749"/>
      <c r="X749"/>
      <c r="Y749"/>
      <c r="Z749"/>
    </row>
    <row r="750" spans="8:26" ht="15.75" customHeight="1" x14ac:dyDescent="0.2">
      <c r="H750"/>
      <c r="I750"/>
      <c r="J750"/>
      <c r="K750"/>
      <c r="L750"/>
      <c r="M750"/>
      <c r="N750"/>
      <c r="O750"/>
      <c r="P750"/>
      <c r="Q750"/>
      <c r="R750"/>
      <c r="S750"/>
      <c r="T750"/>
      <c r="U750"/>
      <c r="V750"/>
      <c r="W750"/>
      <c r="X750"/>
      <c r="Y750"/>
      <c r="Z750"/>
    </row>
    <row r="751" spans="8:26" ht="15.75" customHeight="1" x14ac:dyDescent="0.2">
      <c r="H751"/>
      <c r="I751"/>
      <c r="J751"/>
      <c r="K751"/>
      <c r="L751"/>
      <c r="M751"/>
      <c r="N751"/>
      <c r="O751"/>
      <c r="P751"/>
      <c r="Q751"/>
      <c r="R751"/>
      <c r="S751"/>
      <c r="T751"/>
      <c r="U751"/>
      <c r="V751"/>
      <c r="W751"/>
      <c r="X751"/>
      <c r="Y751"/>
      <c r="Z751"/>
    </row>
    <row r="752" spans="8:26" ht="15.75" customHeight="1" x14ac:dyDescent="0.2">
      <c r="H752"/>
      <c r="I752"/>
      <c r="J752"/>
      <c r="K752"/>
      <c r="L752"/>
      <c r="M752"/>
      <c r="N752"/>
      <c r="O752"/>
      <c r="P752"/>
      <c r="Q752"/>
      <c r="R752"/>
      <c r="S752"/>
      <c r="T752"/>
      <c r="U752"/>
      <c r="V752"/>
      <c r="W752"/>
      <c r="X752"/>
      <c r="Y752"/>
      <c r="Z752"/>
    </row>
    <row r="753" spans="8:26" ht="15.75" customHeight="1" x14ac:dyDescent="0.2">
      <c r="H753"/>
      <c r="I753"/>
      <c r="J753"/>
      <c r="K753"/>
      <c r="L753"/>
      <c r="M753"/>
      <c r="N753"/>
      <c r="O753"/>
      <c r="P753"/>
      <c r="Q753"/>
      <c r="R753"/>
      <c r="S753"/>
      <c r="T753"/>
      <c r="U753"/>
      <c r="V753"/>
      <c r="W753"/>
      <c r="X753"/>
      <c r="Y753"/>
      <c r="Z753"/>
    </row>
    <row r="754" spans="8:26" ht="15.75" customHeight="1" x14ac:dyDescent="0.2">
      <c r="H754"/>
      <c r="I754"/>
      <c r="J754"/>
      <c r="K754"/>
      <c r="L754"/>
      <c r="M754"/>
      <c r="N754"/>
      <c r="O754"/>
      <c r="P754"/>
      <c r="Q754"/>
      <c r="R754"/>
      <c r="S754"/>
      <c r="T754"/>
      <c r="U754"/>
      <c r="V754"/>
      <c r="W754"/>
      <c r="X754"/>
      <c r="Y754"/>
      <c r="Z754"/>
    </row>
    <row r="755" spans="8:26" ht="15.75" customHeight="1" x14ac:dyDescent="0.2">
      <c r="H755"/>
      <c r="I755"/>
      <c r="J755"/>
      <c r="K755"/>
      <c r="L755"/>
      <c r="M755"/>
      <c r="N755"/>
      <c r="O755"/>
      <c r="P755"/>
      <c r="Q755"/>
      <c r="R755"/>
      <c r="S755"/>
      <c r="T755"/>
      <c r="U755"/>
      <c r="V755"/>
      <c r="W755"/>
      <c r="X755"/>
      <c r="Y755"/>
      <c r="Z755"/>
    </row>
    <row r="756" spans="8:26" ht="15.75" customHeight="1" x14ac:dyDescent="0.2">
      <c r="H756"/>
      <c r="I756"/>
      <c r="J756"/>
      <c r="K756"/>
      <c r="L756"/>
      <c r="M756"/>
      <c r="N756"/>
      <c r="O756"/>
      <c r="P756"/>
      <c r="Q756"/>
      <c r="R756"/>
      <c r="S756"/>
      <c r="T756"/>
      <c r="U756"/>
      <c r="V756"/>
      <c r="W756"/>
      <c r="X756"/>
      <c r="Y756"/>
      <c r="Z756"/>
    </row>
    <row r="757" spans="8:26" ht="15.75" customHeight="1" x14ac:dyDescent="0.2">
      <c r="H757"/>
      <c r="I757"/>
      <c r="J757"/>
      <c r="K757"/>
      <c r="L757"/>
      <c r="M757"/>
      <c r="N757"/>
      <c r="O757"/>
      <c r="P757"/>
      <c r="Q757"/>
      <c r="R757"/>
      <c r="S757"/>
      <c r="T757"/>
      <c r="U757"/>
      <c r="V757"/>
      <c r="W757"/>
      <c r="X757"/>
      <c r="Y757"/>
      <c r="Z757"/>
    </row>
    <row r="758" spans="8:26" ht="15.75" customHeight="1" x14ac:dyDescent="0.2">
      <c r="H758"/>
      <c r="I758"/>
      <c r="J758"/>
      <c r="K758"/>
      <c r="L758"/>
      <c r="M758"/>
      <c r="N758"/>
      <c r="O758"/>
      <c r="P758"/>
      <c r="Q758"/>
      <c r="R758"/>
      <c r="S758"/>
      <c r="T758"/>
      <c r="U758"/>
      <c r="V758"/>
      <c r="W758"/>
      <c r="X758"/>
      <c r="Y758"/>
      <c r="Z758"/>
    </row>
    <row r="759" spans="8:26" ht="15.75" customHeight="1" x14ac:dyDescent="0.2">
      <c r="H759"/>
      <c r="I759"/>
      <c r="J759"/>
      <c r="K759"/>
      <c r="L759"/>
      <c r="M759"/>
      <c r="N759"/>
      <c r="O759"/>
      <c r="P759"/>
      <c r="Q759"/>
      <c r="R759"/>
      <c r="S759"/>
      <c r="T759"/>
      <c r="U759"/>
      <c r="V759"/>
      <c r="W759"/>
      <c r="X759"/>
      <c r="Y759"/>
      <c r="Z759"/>
    </row>
    <row r="760" spans="8:26" ht="15.75" customHeight="1" x14ac:dyDescent="0.2">
      <c r="H760"/>
      <c r="I760"/>
      <c r="J760"/>
      <c r="K760"/>
      <c r="L760"/>
      <c r="M760"/>
      <c r="N760"/>
      <c r="O760"/>
      <c r="P760"/>
      <c r="Q760"/>
      <c r="R760"/>
      <c r="S760"/>
      <c r="T760"/>
      <c r="U760"/>
      <c r="V760"/>
      <c r="W760"/>
      <c r="X760"/>
      <c r="Y760"/>
      <c r="Z760"/>
    </row>
    <row r="761" spans="8:26" ht="15.75" customHeight="1" x14ac:dyDescent="0.2">
      <c r="H761"/>
      <c r="I761"/>
      <c r="J761"/>
      <c r="K761"/>
      <c r="L761"/>
      <c r="M761"/>
      <c r="N761"/>
      <c r="O761"/>
      <c r="P761"/>
      <c r="Q761"/>
      <c r="R761"/>
      <c r="S761"/>
      <c r="T761"/>
      <c r="U761"/>
      <c r="V761"/>
      <c r="W761"/>
      <c r="X761"/>
      <c r="Y761"/>
      <c r="Z761"/>
    </row>
    <row r="762" spans="8:26" ht="15.75" customHeight="1" x14ac:dyDescent="0.2">
      <c r="H762"/>
      <c r="I762"/>
      <c r="J762"/>
      <c r="K762"/>
      <c r="L762"/>
      <c r="M762"/>
      <c r="N762"/>
      <c r="O762"/>
      <c r="P762"/>
      <c r="Q762"/>
      <c r="R762"/>
      <c r="S762"/>
      <c r="T762"/>
      <c r="U762"/>
      <c r="V762"/>
      <c r="W762"/>
      <c r="X762"/>
      <c r="Y762"/>
      <c r="Z762"/>
    </row>
    <row r="763" spans="8:26" ht="15.75" customHeight="1" x14ac:dyDescent="0.2">
      <c r="H763"/>
      <c r="I763"/>
      <c r="J763"/>
      <c r="K763"/>
      <c r="L763"/>
      <c r="M763"/>
      <c r="N763"/>
      <c r="O763"/>
      <c r="P763"/>
      <c r="Q763"/>
      <c r="R763"/>
      <c r="S763"/>
      <c r="T763"/>
      <c r="U763"/>
      <c r="V763"/>
      <c r="W763"/>
      <c r="X763"/>
      <c r="Y763"/>
      <c r="Z763"/>
    </row>
    <row r="764" spans="8:26" ht="15.75" customHeight="1" x14ac:dyDescent="0.2">
      <c r="H764"/>
      <c r="I764"/>
      <c r="J764"/>
      <c r="K764"/>
      <c r="L764"/>
      <c r="M764"/>
      <c r="N764"/>
      <c r="O764"/>
      <c r="P764"/>
      <c r="Q764"/>
      <c r="R764"/>
      <c r="S764"/>
      <c r="T764"/>
      <c r="U764"/>
      <c r="V764"/>
      <c r="W764"/>
      <c r="X764"/>
      <c r="Y764"/>
      <c r="Z764"/>
    </row>
    <row r="765" spans="8:26" ht="15.75" customHeight="1" x14ac:dyDescent="0.2">
      <c r="H765"/>
      <c r="I765"/>
      <c r="J765"/>
      <c r="K765"/>
      <c r="L765"/>
      <c r="M765"/>
      <c r="N765"/>
      <c r="O765"/>
      <c r="P765"/>
      <c r="Q765"/>
      <c r="R765"/>
      <c r="S765"/>
      <c r="T765"/>
      <c r="U765"/>
      <c r="V765"/>
      <c r="W765"/>
      <c r="X765"/>
      <c r="Y765"/>
      <c r="Z765"/>
    </row>
    <row r="766" spans="8:26" ht="15.75" customHeight="1" x14ac:dyDescent="0.2">
      <c r="H766"/>
      <c r="I766"/>
      <c r="J766"/>
      <c r="K766"/>
      <c r="L766"/>
      <c r="M766"/>
      <c r="N766"/>
      <c r="O766"/>
      <c r="P766"/>
      <c r="Q766"/>
      <c r="R766"/>
      <c r="S766"/>
      <c r="T766"/>
      <c r="U766"/>
      <c r="V766"/>
      <c r="W766"/>
      <c r="X766"/>
      <c r="Y766"/>
      <c r="Z766"/>
    </row>
    <row r="767" spans="8:26" ht="15.75" customHeight="1" x14ac:dyDescent="0.2">
      <c r="H767"/>
      <c r="I767"/>
      <c r="J767"/>
      <c r="K767"/>
      <c r="L767"/>
      <c r="M767"/>
      <c r="N767"/>
      <c r="O767"/>
      <c r="P767"/>
      <c r="Q767"/>
      <c r="R767"/>
      <c r="S767"/>
      <c r="T767"/>
      <c r="U767"/>
      <c r="V767"/>
      <c r="W767"/>
      <c r="X767"/>
      <c r="Y767"/>
      <c r="Z767"/>
    </row>
    <row r="768" spans="8:26" ht="15.75" customHeight="1" x14ac:dyDescent="0.2">
      <c r="H768"/>
      <c r="I768"/>
      <c r="J768"/>
      <c r="K768"/>
      <c r="L768"/>
      <c r="M768"/>
      <c r="N768"/>
      <c r="O768"/>
      <c r="P768"/>
      <c r="Q768"/>
      <c r="R768"/>
      <c r="S768"/>
      <c r="T768"/>
      <c r="U768"/>
      <c r="V768"/>
      <c r="W768"/>
      <c r="X768"/>
      <c r="Y768"/>
      <c r="Z768"/>
    </row>
    <row r="769" spans="8:26" ht="15.75" customHeight="1" x14ac:dyDescent="0.2">
      <c r="H769"/>
      <c r="I769"/>
      <c r="J769"/>
      <c r="K769"/>
      <c r="L769"/>
      <c r="M769"/>
      <c r="N769"/>
      <c r="O769"/>
      <c r="P769"/>
      <c r="Q769"/>
      <c r="R769"/>
      <c r="S769"/>
      <c r="T769"/>
      <c r="U769"/>
      <c r="V769"/>
      <c r="W769"/>
      <c r="X769"/>
      <c r="Y769"/>
      <c r="Z769"/>
    </row>
    <row r="770" spans="8:26" ht="15.75" customHeight="1" x14ac:dyDescent="0.2">
      <c r="H770"/>
      <c r="I770"/>
      <c r="J770"/>
      <c r="K770"/>
      <c r="L770"/>
      <c r="M770"/>
      <c r="N770"/>
      <c r="O770"/>
      <c r="P770"/>
      <c r="Q770"/>
      <c r="R770"/>
      <c r="S770"/>
      <c r="T770"/>
      <c r="U770"/>
      <c r="V770"/>
      <c r="W770"/>
      <c r="X770"/>
      <c r="Y770"/>
      <c r="Z770"/>
    </row>
    <row r="771" spans="8:26" ht="15.75" customHeight="1" x14ac:dyDescent="0.2">
      <c r="H771"/>
      <c r="I771"/>
      <c r="J771"/>
      <c r="K771"/>
      <c r="L771"/>
      <c r="M771"/>
      <c r="N771"/>
      <c r="O771"/>
      <c r="P771"/>
      <c r="Q771"/>
      <c r="R771"/>
      <c r="S771"/>
      <c r="T771"/>
      <c r="U771"/>
      <c r="V771"/>
      <c r="W771"/>
      <c r="X771"/>
      <c r="Y771"/>
      <c r="Z771"/>
    </row>
    <row r="772" spans="8:26" ht="15.75" customHeight="1" x14ac:dyDescent="0.2">
      <c r="H772"/>
      <c r="I772"/>
      <c r="J772"/>
      <c r="K772"/>
      <c r="L772"/>
      <c r="M772"/>
      <c r="N772"/>
      <c r="O772"/>
      <c r="P772"/>
      <c r="Q772"/>
      <c r="R772"/>
      <c r="S772"/>
      <c r="T772"/>
      <c r="U772"/>
      <c r="V772"/>
      <c r="W772"/>
      <c r="X772"/>
      <c r="Y772"/>
      <c r="Z772"/>
    </row>
    <row r="773" spans="8:26" ht="15.75" customHeight="1" x14ac:dyDescent="0.2">
      <c r="H773"/>
      <c r="I773"/>
      <c r="J773"/>
      <c r="K773"/>
      <c r="L773"/>
      <c r="M773"/>
      <c r="N773"/>
      <c r="O773"/>
      <c r="P773"/>
      <c r="Q773"/>
      <c r="R773"/>
      <c r="S773"/>
      <c r="T773"/>
      <c r="U773"/>
      <c r="V773"/>
      <c r="W773"/>
      <c r="X773"/>
      <c r="Y773"/>
      <c r="Z773"/>
    </row>
    <row r="774" spans="8:26" ht="15.75" customHeight="1" x14ac:dyDescent="0.2">
      <c r="H774"/>
      <c r="I774"/>
      <c r="J774"/>
      <c r="K774"/>
      <c r="L774"/>
      <c r="M774"/>
      <c r="N774"/>
      <c r="O774"/>
      <c r="P774"/>
      <c r="Q774"/>
      <c r="R774"/>
      <c r="S774"/>
      <c r="T774"/>
      <c r="U774"/>
      <c r="V774"/>
      <c r="W774"/>
      <c r="X774"/>
      <c r="Y774"/>
      <c r="Z774"/>
    </row>
    <row r="775" spans="8:26" ht="15.75" customHeight="1" x14ac:dyDescent="0.2">
      <c r="H775"/>
      <c r="I775"/>
      <c r="J775"/>
      <c r="K775"/>
      <c r="L775"/>
      <c r="M775"/>
      <c r="N775"/>
      <c r="O775"/>
      <c r="P775"/>
      <c r="Q775"/>
      <c r="R775"/>
      <c r="S775"/>
      <c r="T775"/>
      <c r="U775"/>
      <c r="V775"/>
      <c r="W775"/>
      <c r="X775"/>
      <c r="Y775"/>
      <c r="Z775"/>
    </row>
    <row r="776" spans="8:26" ht="15.75" customHeight="1" x14ac:dyDescent="0.2">
      <c r="H776"/>
      <c r="I776"/>
      <c r="J776"/>
      <c r="K776"/>
      <c r="L776"/>
      <c r="M776"/>
      <c r="N776"/>
      <c r="O776"/>
      <c r="P776"/>
      <c r="Q776"/>
      <c r="R776"/>
      <c r="S776"/>
      <c r="T776"/>
      <c r="U776"/>
      <c r="V776"/>
      <c r="W776"/>
      <c r="X776"/>
      <c r="Y776"/>
      <c r="Z776"/>
    </row>
    <row r="777" spans="8:26" ht="15.75" customHeight="1" x14ac:dyDescent="0.2">
      <c r="H777"/>
      <c r="I777"/>
      <c r="J777"/>
      <c r="K777"/>
      <c r="L777"/>
      <c r="M777"/>
      <c r="N777"/>
      <c r="O777"/>
      <c r="P777"/>
      <c r="Q777"/>
      <c r="R777"/>
      <c r="S777"/>
      <c r="T777"/>
      <c r="U777"/>
      <c r="V777"/>
      <c r="W777"/>
      <c r="X777"/>
      <c r="Y777"/>
      <c r="Z777"/>
    </row>
    <row r="778" spans="8:26" ht="15.75" customHeight="1" x14ac:dyDescent="0.2">
      <c r="H778"/>
      <c r="I778"/>
      <c r="J778"/>
      <c r="K778"/>
      <c r="L778"/>
      <c r="M778"/>
      <c r="N778"/>
      <c r="O778"/>
      <c r="P778"/>
      <c r="Q778"/>
      <c r="R778"/>
      <c r="S778"/>
      <c r="T778"/>
      <c r="U778"/>
      <c r="V778"/>
      <c r="W778"/>
      <c r="X778"/>
      <c r="Y778"/>
      <c r="Z778"/>
    </row>
    <row r="779" spans="8:26" ht="15.75" customHeight="1" x14ac:dyDescent="0.2">
      <c r="H779"/>
      <c r="I779"/>
      <c r="J779"/>
      <c r="K779"/>
      <c r="L779"/>
      <c r="M779"/>
      <c r="N779"/>
      <c r="O779"/>
      <c r="P779"/>
      <c r="Q779"/>
      <c r="R779"/>
      <c r="S779"/>
      <c r="T779"/>
      <c r="U779"/>
      <c r="V779"/>
      <c r="W779"/>
      <c r="X779"/>
      <c r="Y779"/>
      <c r="Z779"/>
    </row>
    <row r="780" spans="8:26" ht="15.75" customHeight="1" x14ac:dyDescent="0.2">
      <c r="H780"/>
      <c r="I780"/>
      <c r="J780"/>
      <c r="K780"/>
      <c r="L780"/>
      <c r="M780"/>
      <c r="N780"/>
      <c r="O780"/>
      <c r="P780"/>
      <c r="Q780"/>
      <c r="R780"/>
      <c r="S780"/>
      <c r="T780"/>
      <c r="U780"/>
      <c r="V780"/>
      <c r="W780"/>
      <c r="X780"/>
      <c r="Y780"/>
      <c r="Z780"/>
    </row>
    <row r="781" spans="8:26" ht="15.75" customHeight="1" x14ac:dyDescent="0.2">
      <c r="H781"/>
      <c r="I781"/>
      <c r="J781"/>
      <c r="K781"/>
      <c r="L781"/>
      <c r="M781"/>
      <c r="N781"/>
      <c r="O781"/>
      <c r="P781"/>
      <c r="Q781"/>
      <c r="R781"/>
      <c r="S781"/>
      <c r="T781"/>
      <c r="U781"/>
      <c r="V781"/>
      <c r="W781"/>
      <c r="X781"/>
      <c r="Y781"/>
      <c r="Z781"/>
    </row>
    <row r="782" spans="8:26" ht="15.75" customHeight="1" x14ac:dyDescent="0.2">
      <c r="H782"/>
      <c r="I782"/>
      <c r="J782"/>
      <c r="K782"/>
      <c r="L782"/>
      <c r="M782"/>
      <c r="N782"/>
      <c r="O782"/>
      <c r="P782"/>
      <c r="Q782"/>
      <c r="R782"/>
      <c r="S782"/>
      <c r="T782"/>
      <c r="U782"/>
      <c r="V782"/>
      <c r="W782"/>
      <c r="X782"/>
      <c r="Y782"/>
      <c r="Z782"/>
    </row>
    <row r="783" spans="8:26" ht="15.75" customHeight="1" x14ac:dyDescent="0.2">
      <c r="H783"/>
      <c r="I783"/>
      <c r="J783"/>
      <c r="K783"/>
      <c r="L783"/>
      <c r="M783"/>
      <c r="N783"/>
      <c r="O783"/>
      <c r="P783"/>
      <c r="Q783"/>
      <c r="R783"/>
      <c r="S783"/>
      <c r="T783"/>
      <c r="U783"/>
      <c r="V783"/>
      <c r="W783"/>
      <c r="X783"/>
      <c r="Y783"/>
      <c r="Z783"/>
    </row>
    <row r="784" spans="8:26" ht="15.75" customHeight="1" x14ac:dyDescent="0.2">
      <c r="H784"/>
      <c r="I784"/>
      <c r="J784"/>
      <c r="K784"/>
      <c r="L784"/>
      <c r="M784"/>
      <c r="N784"/>
      <c r="O784"/>
      <c r="P784"/>
      <c r="Q784"/>
      <c r="R784"/>
      <c r="S784"/>
      <c r="T784"/>
      <c r="U784"/>
      <c r="V784"/>
      <c r="W784"/>
      <c r="X784"/>
      <c r="Y784"/>
      <c r="Z784"/>
    </row>
    <row r="785" spans="8:26" ht="15.75" customHeight="1" x14ac:dyDescent="0.2">
      <c r="H785"/>
      <c r="I785"/>
      <c r="J785"/>
      <c r="K785"/>
      <c r="L785"/>
      <c r="M785"/>
      <c r="N785"/>
      <c r="O785"/>
      <c r="P785"/>
      <c r="Q785"/>
      <c r="R785"/>
      <c r="S785"/>
      <c r="T785"/>
      <c r="U785"/>
      <c r="V785"/>
      <c r="W785"/>
      <c r="X785"/>
      <c r="Y785"/>
      <c r="Z785"/>
    </row>
    <row r="786" spans="8:26" ht="15.75" customHeight="1" x14ac:dyDescent="0.2">
      <c r="H786"/>
      <c r="I786"/>
      <c r="J786"/>
      <c r="K786"/>
      <c r="L786"/>
      <c r="M786"/>
      <c r="N786"/>
      <c r="O786"/>
      <c r="P786"/>
      <c r="Q786"/>
      <c r="R786"/>
      <c r="S786"/>
      <c r="T786"/>
      <c r="U786"/>
      <c r="V786"/>
      <c r="W786"/>
      <c r="X786"/>
      <c r="Y786"/>
      <c r="Z786"/>
    </row>
    <row r="787" spans="8:26" ht="15.75" customHeight="1" x14ac:dyDescent="0.2">
      <c r="H787"/>
      <c r="I787"/>
      <c r="J787"/>
      <c r="K787"/>
      <c r="L787"/>
      <c r="M787"/>
      <c r="N787"/>
      <c r="O787"/>
      <c r="P787"/>
      <c r="Q787"/>
      <c r="R787"/>
      <c r="S787"/>
      <c r="T787"/>
      <c r="U787"/>
      <c r="V787"/>
      <c r="W787"/>
      <c r="X787"/>
      <c r="Y787"/>
      <c r="Z787"/>
    </row>
    <row r="788" spans="8:26" ht="15.75" customHeight="1" x14ac:dyDescent="0.2">
      <c r="H788"/>
      <c r="I788"/>
      <c r="J788"/>
      <c r="K788"/>
      <c r="L788"/>
      <c r="M788"/>
      <c r="N788"/>
      <c r="O788"/>
      <c r="P788"/>
      <c r="Q788"/>
      <c r="R788"/>
      <c r="S788"/>
      <c r="T788"/>
      <c r="U788"/>
      <c r="V788"/>
      <c r="W788"/>
      <c r="X788"/>
      <c r="Y788"/>
      <c r="Z788"/>
    </row>
    <row r="789" spans="8:26" ht="15.75" customHeight="1" x14ac:dyDescent="0.2">
      <c r="H789"/>
      <c r="I789"/>
      <c r="J789"/>
      <c r="K789"/>
      <c r="L789"/>
      <c r="M789"/>
      <c r="N789"/>
      <c r="O789"/>
      <c r="P789"/>
      <c r="Q789"/>
      <c r="R789"/>
      <c r="S789"/>
      <c r="T789"/>
      <c r="U789"/>
      <c r="V789"/>
      <c r="W789"/>
      <c r="X789"/>
      <c r="Y789"/>
      <c r="Z789"/>
    </row>
    <row r="790" spans="8:26" ht="15.75" customHeight="1" x14ac:dyDescent="0.2">
      <c r="H790"/>
      <c r="I790"/>
      <c r="J790"/>
      <c r="K790"/>
      <c r="L790"/>
      <c r="M790"/>
      <c r="N790"/>
      <c r="O790"/>
      <c r="P790"/>
      <c r="Q790"/>
      <c r="R790"/>
      <c r="S790"/>
      <c r="T790"/>
      <c r="U790"/>
      <c r="V790"/>
      <c r="W790"/>
      <c r="X790"/>
      <c r="Y790"/>
      <c r="Z790"/>
    </row>
    <row r="791" spans="8:26" ht="15.75" customHeight="1" x14ac:dyDescent="0.2">
      <c r="H791"/>
      <c r="I791"/>
      <c r="J791"/>
      <c r="K791"/>
      <c r="L791"/>
      <c r="M791"/>
      <c r="N791"/>
      <c r="O791"/>
      <c r="P791"/>
      <c r="Q791"/>
      <c r="R791"/>
      <c r="S791"/>
      <c r="T791"/>
      <c r="U791"/>
      <c r="V791"/>
      <c r="W791"/>
      <c r="X791"/>
      <c r="Y791"/>
      <c r="Z791"/>
    </row>
    <row r="792" spans="8:26" ht="15.75" customHeight="1" x14ac:dyDescent="0.2">
      <c r="H792"/>
      <c r="I792"/>
      <c r="J792"/>
      <c r="K792"/>
      <c r="L792"/>
      <c r="M792"/>
      <c r="N792"/>
      <c r="O792"/>
      <c r="P792"/>
      <c r="Q792"/>
      <c r="R792"/>
      <c r="S792"/>
      <c r="T792"/>
      <c r="U792"/>
      <c r="V792"/>
      <c r="W792"/>
      <c r="X792"/>
      <c r="Y792"/>
      <c r="Z792"/>
    </row>
    <row r="793" spans="8:26" ht="15.75" customHeight="1" x14ac:dyDescent="0.2">
      <c r="H793"/>
      <c r="I793"/>
      <c r="J793"/>
      <c r="K793"/>
      <c r="L793"/>
      <c r="M793"/>
      <c r="N793"/>
      <c r="O793"/>
      <c r="P793"/>
      <c r="Q793"/>
      <c r="R793"/>
      <c r="S793"/>
      <c r="T793"/>
      <c r="U793"/>
      <c r="V793"/>
      <c r="W793"/>
      <c r="X793"/>
      <c r="Y793"/>
      <c r="Z793"/>
    </row>
    <row r="794" spans="8:26" ht="15.75" customHeight="1" x14ac:dyDescent="0.2">
      <c r="H794"/>
      <c r="I794"/>
      <c r="J794"/>
      <c r="K794"/>
      <c r="L794"/>
      <c r="M794"/>
      <c r="N794"/>
      <c r="O794"/>
      <c r="P794"/>
      <c r="Q794"/>
      <c r="R794"/>
      <c r="S794"/>
      <c r="T794"/>
      <c r="U794"/>
      <c r="V794"/>
      <c r="W794"/>
      <c r="X794"/>
      <c r="Y794"/>
      <c r="Z794"/>
    </row>
    <row r="795" spans="8:26" ht="15.75" customHeight="1" x14ac:dyDescent="0.2">
      <c r="H795"/>
      <c r="I795"/>
      <c r="J795"/>
      <c r="K795"/>
      <c r="L795"/>
      <c r="M795"/>
      <c r="N795"/>
      <c r="O795"/>
      <c r="P795"/>
      <c r="Q795"/>
      <c r="R795"/>
      <c r="S795"/>
      <c r="T795"/>
      <c r="U795"/>
      <c r="V795"/>
      <c r="W795"/>
      <c r="X795"/>
      <c r="Y795"/>
      <c r="Z795"/>
    </row>
    <row r="796" spans="8:26" ht="15.75" customHeight="1" x14ac:dyDescent="0.2">
      <c r="H796"/>
      <c r="I796"/>
      <c r="J796"/>
      <c r="K796"/>
      <c r="L796"/>
      <c r="M796"/>
      <c r="N796"/>
      <c r="O796"/>
      <c r="P796"/>
      <c r="Q796"/>
      <c r="R796"/>
      <c r="S796"/>
      <c r="T796"/>
      <c r="U796"/>
      <c r="V796"/>
      <c r="W796"/>
      <c r="X796"/>
      <c r="Y796"/>
      <c r="Z796"/>
    </row>
    <row r="797" spans="8:26" ht="15.75" customHeight="1" x14ac:dyDescent="0.2">
      <c r="H797"/>
      <c r="I797"/>
      <c r="J797"/>
      <c r="K797"/>
      <c r="L797"/>
      <c r="M797"/>
      <c r="N797"/>
      <c r="O797"/>
      <c r="P797"/>
      <c r="Q797"/>
      <c r="R797"/>
      <c r="S797"/>
      <c r="T797"/>
      <c r="U797"/>
      <c r="V797"/>
      <c r="W797"/>
      <c r="X797"/>
      <c r="Y797"/>
      <c r="Z797"/>
    </row>
    <row r="798" spans="8:26" ht="15.75" customHeight="1" x14ac:dyDescent="0.2">
      <c r="H798"/>
      <c r="I798"/>
      <c r="J798"/>
      <c r="K798"/>
      <c r="L798"/>
      <c r="M798"/>
      <c r="N798"/>
      <c r="O798"/>
      <c r="P798"/>
      <c r="Q798"/>
      <c r="R798"/>
      <c r="S798"/>
      <c r="T798"/>
      <c r="U798"/>
      <c r="V798"/>
      <c r="W798"/>
      <c r="X798"/>
      <c r="Y798"/>
      <c r="Z798"/>
    </row>
    <row r="799" spans="8:26" ht="15.75" customHeight="1" x14ac:dyDescent="0.2">
      <c r="H799"/>
      <c r="I799"/>
      <c r="J799"/>
      <c r="K799"/>
      <c r="L799"/>
      <c r="M799"/>
      <c r="N799"/>
      <c r="O799"/>
      <c r="P799"/>
      <c r="Q799"/>
      <c r="R799"/>
      <c r="S799"/>
      <c r="T799"/>
      <c r="U799"/>
      <c r="V799"/>
      <c r="W799"/>
      <c r="X799"/>
      <c r="Y799"/>
      <c r="Z799"/>
    </row>
    <row r="800" spans="8:26" ht="15.75" customHeight="1" x14ac:dyDescent="0.2">
      <c r="H800"/>
      <c r="I800"/>
      <c r="J800"/>
      <c r="K800"/>
      <c r="L800"/>
      <c r="M800"/>
      <c r="N800"/>
      <c r="O800"/>
      <c r="P800"/>
      <c r="Q800"/>
      <c r="R800"/>
      <c r="S800"/>
      <c r="T800"/>
      <c r="U800"/>
      <c r="V800"/>
      <c r="W800"/>
      <c r="X800"/>
      <c r="Y800"/>
      <c r="Z800"/>
    </row>
    <row r="801" spans="8:26" ht="15.75" customHeight="1" x14ac:dyDescent="0.2">
      <c r="H801"/>
      <c r="I801"/>
      <c r="J801"/>
      <c r="K801"/>
      <c r="L801"/>
      <c r="M801"/>
      <c r="N801"/>
      <c r="O801"/>
      <c r="P801"/>
      <c r="Q801"/>
      <c r="R801"/>
      <c r="S801"/>
      <c r="T801"/>
      <c r="U801"/>
      <c r="V801"/>
      <c r="W801"/>
      <c r="X801"/>
      <c r="Y801"/>
      <c r="Z801"/>
    </row>
    <row r="802" spans="8:26" ht="15.75" customHeight="1" x14ac:dyDescent="0.2">
      <c r="H802"/>
      <c r="I802"/>
      <c r="J802"/>
      <c r="K802"/>
      <c r="L802"/>
      <c r="M802"/>
      <c r="N802"/>
      <c r="O802"/>
      <c r="P802"/>
      <c r="Q802"/>
      <c r="R802"/>
      <c r="S802"/>
      <c r="T802"/>
      <c r="U802"/>
      <c r="V802"/>
      <c r="W802"/>
      <c r="X802"/>
      <c r="Y802"/>
      <c r="Z802"/>
    </row>
    <row r="803" spans="8:26" ht="15.75" customHeight="1" x14ac:dyDescent="0.2">
      <c r="H803"/>
      <c r="I803"/>
      <c r="J803"/>
      <c r="K803"/>
      <c r="L803"/>
      <c r="M803"/>
      <c r="N803"/>
      <c r="O803"/>
      <c r="P803"/>
      <c r="Q803"/>
      <c r="R803"/>
      <c r="S803"/>
      <c r="T803"/>
      <c r="U803"/>
      <c r="V803"/>
      <c r="W803"/>
      <c r="X803"/>
      <c r="Y803"/>
      <c r="Z803"/>
    </row>
    <row r="804" spans="8:26" ht="15.75" customHeight="1" x14ac:dyDescent="0.2">
      <c r="H804"/>
      <c r="I804"/>
      <c r="J804"/>
      <c r="K804"/>
      <c r="L804"/>
      <c r="M804"/>
      <c r="N804"/>
      <c r="O804"/>
      <c r="P804"/>
      <c r="Q804"/>
      <c r="R804"/>
      <c r="S804"/>
      <c r="T804"/>
      <c r="U804"/>
      <c r="V804"/>
      <c r="W804"/>
      <c r="X804"/>
      <c r="Y804"/>
      <c r="Z804"/>
    </row>
    <row r="805" spans="8:26" ht="15.75" customHeight="1" x14ac:dyDescent="0.2">
      <c r="H805"/>
      <c r="I805"/>
      <c r="J805"/>
      <c r="K805"/>
      <c r="L805"/>
      <c r="M805"/>
      <c r="N805"/>
      <c r="O805"/>
      <c r="P805"/>
      <c r="Q805"/>
      <c r="R805"/>
      <c r="S805"/>
      <c r="T805"/>
      <c r="U805"/>
      <c r="V805"/>
      <c r="W805"/>
      <c r="X805"/>
      <c r="Y805"/>
      <c r="Z805"/>
    </row>
    <row r="806" spans="8:26" ht="15.75" customHeight="1" x14ac:dyDescent="0.2">
      <c r="H806"/>
      <c r="I806"/>
      <c r="J806"/>
      <c r="K806"/>
      <c r="L806"/>
      <c r="M806"/>
      <c r="N806"/>
      <c r="O806"/>
      <c r="P806"/>
      <c r="Q806"/>
      <c r="R806"/>
      <c r="S806"/>
      <c r="T806"/>
      <c r="U806"/>
      <c r="V806"/>
      <c r="W806"/>
      <c r="X806"/>
      <c r="Y806"/>
      <c r="Z806"/>
    </row>
    <row r="807" spans="8:26" ht="15.75" customHeight="1" x14ac:dyDescent="0.2">
      <c r="H807"/>
      <c r="I807"/>
      <c r="J807"/>
      <c r="K807"/>
      <c r="L807"/>
      <c r="M807"/>
      <c r="N807"/>
      <c r="O807"/>
      <c r="P807"/>
      <c r="Q807"/>
      <c r="R807"/>
      <c r="S807"/>
      <c r="T807"/>
      <c r="U807"/>
      <c r="V807"/>
      <c r="W807"/>
      <c r="X807"/>
      <c r="Y807"/>
      <c r="Z807"/>
    </row>
    <row r="808" spans="8:26" ht="15.75" customHeight="1" x14ac:dyDescent="0.2">
      <c r="H808"/>
      <c r="I808"/>
      <c r="J808"/>
      <c r="K808"/>
      <c r="L808"/>
      <c r="M808"/>
      <c r="N808"/>
      <c r="O808"/>
      <c r="P808"/>
      <c r="Q808"/>
      <c r="R808"/>
      <c r="S808"/>
      <c r="T808"/>
      <c r="U808"/>
      <c r="V808"/>
      <c r="W808"/>
      <c r="X808"/>
      <c r="Y808"/>
      <c r="Z808"/>
    </row>
    <row r="809" spans="8:26" ht="15.75" customHeight="1" x14ac:dyDescent="0.2">
      <c r="H809"/>
      <c r="I809"/>
      <c r="J809"/>
      <c r="K809"/>
      <c r="L809"/>
      <c r="M809"/>
      <c r="N809"/>
      <c r="O809"/>
      <c r="P809"/>
      <c r="Q809"/>
      <c r="R809"/>
      <c r="S809"/>
      <c r="T809"/>
      <c r="U809"/>
      <c r="V809"/>
      <c r="W809"/>
      <c r="X809"/>
      <c r="Y809"/>
      <c r="Z809"/>
    </row>
    <row r="810" spans="8:26" ht="15.75" customHeight="1" x14ac:dyDescent="0.2">
      <c r="H810"/>
      <c r="I810"/>
      <c r="J810"/>
      <c r="K810"/>
      <c r="L810"/>
      <c r="M810"/>
      <c r="N810"/>
      <c r="O810"/>
      <c r="P810"/>
      <c r="Q810"/>
      <c r="R810"/>
      <c r="S810"/>
      <c r="T810"/>
      <c r="U810"/>
      <c r="V810"/>
      <c r="W810"/>
      <c r="X810"/>
      <c r="Y810"/>
      <c r="Z810"/>
    </row>
    <row r="811" spans="8:26" ht="15.75" customHeight="1" x14ac:dyDescent="0.2">
      <c r="H811"/>
      <c r="I811"/>
      <c r="J811"/>
      <c r="K811"/>
      <c r="L811"/>
      <c r="M811"/>
      <c r="N811"/>
      <c r="O811"/>
      <c r="P811"/>
      <c r="Q811"/>
      <c r="R811"/>
      <c r="S811"/>
      <c r="T811"/>
      <c r="U811"/>
      <c r="V811"/>
      <c r="W811"/>
      <c r="X811"/>
      <c r="Y811"/>
      <c r="Z811"/>
    </row>
    <row r="812" spans="8:26" ht="15.75" customHeight="1" x14ac:dyDescent="0.2">
      <c r="H812"/>
      <c r="I812"/>
      <c r="J812"/>
      <c r="K812"/>
      <c r="L812"/>
      <c r="M812"/>
      <c r="N812"/>
      <c r="O812"/>
      <c r="P812"/>
      <c r="Q812"/>
      <c r="R812"/>
      <c r="S812"/>
      <c r="T812"/>
      <c r="U812"/>
      <c r="V812"/>
      <c r="W812"/>
      <c r="X812"/>
      <c r="Y812"/>
      <c r="Z812"/>
    </row>
    <row r="813" spans="8:26" ht="15.75" customHeight="1" x14ac:dyDescent="0.2">
      <c r="H813"/>
      <c r="I813"/>
      <c r="J813"/>
      <c r="K813"/>
      <c r="L813"/>
      <c r="M813"/>
      <c r="N813"/>
      <c r="O813"/>
      <c r="P813"/>
      <c r="Q813"/>
      <c r="R813"/>
      <c r="S813"/>
      <c r="T813"/>
      <c r="U813"/>
      <c r="V813"/>
      <c r="W813"/>
      <c r="X813"/>
      <c r="Y813"/>
      <c r="Z813"/>
    </row>
    <row r="814" spans="8:26" ht="15.75" customHeight="1" x14ac:dyDescent="0.2">
      <c r="H814"/>
      <c r="I814"/>
      <c r="J814"/>
      <c r="K814"/>
      <c r="L814"/>
      <c r="M814"/>
      <c r="N814"/>
      <c r="O814"/>
      <c r="P814"/>
      <c r="Q814"/>
      <c r="R814"/>
      <c r="S814"/>
      <c r="T814"/>
      <c r="U814"/>
      <c r="V814"/>
      <c r="W814"/>
      <c r="X814"/>
      <c r="Y814"/>
      <c r="Z814"/>
    </row>
    <row r="815" spans="8:26" ht="15.75" customHeight="1" x14ac:dyDescent="0.2">
      <c r="H815"/>
      <c r="I815"/>
      <c r="J815"/>
      <c r="K815"/>
      <c r="L815"/>
      <c r="M815"/>
      <c r="N815"/>
      <c r="O815"/>
      <c r="P815"/>
      <c r="Q815"/>
      <c r="R815"/>
      <c r="S815"/>
      <c r="T815"/>
      <c r="U815"/>
      <c r="V815"/>
      <c r="W815"/>
      <c r="X815"/>
      <c r="Y815"/>
      <c r="Z815"/>
    </row>
    <row r="816" spans="8:26" ht="15.75" customHeight="1" x14ac:dyDescent="0.2">
      <c r="H816"/>
      <c r="I816"/>
      <c r="J816"/>
      <c r="K816"/>
      <c r="L816"/>
      <c r="M816"/>
      <c r="N816"/>
      <c r="O816"/>
      <c r="P816"/>
      <c r="Q816"/>
      <c r="R816"/>
      <c r="S816"/>
      <c r="T816"/>
      <c r="U816"/>
      <c r="V816"/>
      <c r="W816"/>
      <c r="X816"/>
      <c r="Y816"/>
      <c r="Z816"/>
    </row>
    <row r="817" spans="8:26" ht="15.75" customHeight="1" x14ac:dyDescent="0.2">
      <c r="H817"/>
      <c r="I817"/>
      <c r="J817"/>
      <c r="K817"/>
      <c r="L817"/>
      <c r="M817"/>
      <c r="N817"/>
      <c r="O817"/>
      <c r="P817"/>
      <c r="Q817"/>
      <c r="R817"/>
      <c r="S817"/>
      <c r="T817"/>
      <c r="U817"/>
      <c r="V817"/>
      <c r="W817"/>
      <c r="X817"/>
      <c r="Y817"/>
      <c r="Z817"/>
    </row>
    <row r="818" spans="8:26" ht="15.75" customHeight="1" x14ac:dyDescent="0.2">
      <c r="H818"/>
      <c r="I818"/>
      <c r="J818"/>
      <c r="K818"/>
      <c r="L818"/>
      <c r="M818"/>
      <c r="N818"/>
      <c r="O818"/>
      <c r="P818"/>
      <c r="Q818"/>
      <c r="R818"/>
      <c r="S818"/>
      <c r="T818"/>
      <c r="U818"/>
      <c r="V818"/>
      <c r="W818"/>
      <c r="X818"/>
      <c r="Y818"/>
      <c r="Z818"/>
    </row>
    <row r="819" spans="8:26" ht="15.75" customHeight="1" x14ac:dyDescent="0.2">
      <c r="H819"/>
      <c r="I819"/>
      <c r="J819"/>
      <c r="K819"/>
      <c r="L819"/>
      <c r="M819"/>
      <c r="N819"/>
      <c r="O819"/>
      <c r="P819"/>
      <c r="Q819"/>
      <c r="R819"/>
      <c r="S819"/>
      <c r="T819"/>
      <c r="U819"/>
      <c r="V819"/>
      <c r="W819"/>
      <c r="X819"/>
      <c r="Y819"/>
      <c r="Z819"/>
    </row>
    <row r="820" spans="8:26" ht="15.75" customHeight="1" x14ac:dyDescent="0.2">
      <c r="H820"/>
      <c r="I820"/>
      <c r="J820"/>
      <c r="K820"/>
      <c r="L820"/>
      <c r="M820"/>
      <c r="N820"/>
      <c r="O820"/>
      <c r="P820"/>
      <c r="Q820"/>
      <c r="R820"/>
      <c r="S820"/>
      <c r="T820"/>
      <c r="U820"/>
      <c r="V820"/>
      <c r="W820"/>
      <c r="X820"/>
      <c r="Y820"/>
      <c r="Z820"/>
    </row>
    <row r="821" spans="8:26" ht="15.75" customHeight="1" x14ac:dyDescent="0.2">
      <c r="H821"/>
      <c r="I821"/>
      <c r="J821"/>
      <c r="K821"/>
      <c r="L821"/>
      <c r="M821"/>
      <c r="N821"/>
      <c r="O821"/>
      <c r="P821"/>
      <c r="Q821"/>
      <c r="R821"/>
      <c r="S821"/>
      <c r="T821"/>
      <c r="U821"/>
      <c r="V821"/>
      <c r="W821"/>
      <c r="X821"/>
      <c r="Y821"/>
      <c r="Z821"/>
    </row>
    <row r="822" spans="8:26" ht="15.75" customHeight="1" x14ac:dyDescent="0.2">
      <c r="H822"/>
      <c r="I822"/>
      <c r="J822"/>
      <c r="K822"/>
      <c r="L822"/>
      <c r="M822"/>
      <c r="N822"/>
      <c r="O822"/>
      <c r="P822"/>
      <c r="Q822"/>
      <c r="R822"/>
      <c r="S822"/>
      <c r="T822"/>
      <c r="U822"/>
      <c r="V822"/>
      <c r="W822"/>
      <c r="X822"/>
      <c r="Y822"/>
      <c r="Z822"/>
    </row>
    <row r="823" spans="8:26" ht="15.75" customHeight="1" x14ac:dyDescent="0.2">
      <c r="H823"/>
      <c r="I823"/>
      <c r="J823"/>
      <c r="K823"/>
      <c r="L823"/>
      <c r="M823"/>
      <c r="N823"/>
      <c r="O823"/>
      <c r="P823"/>
      <c r="Q823"/>
      <c r="R823"/>
      <c r="S823"/>
      <c r="T823"/>
      <c r="U823"/>
      <c r="V823"/>
      <c r="W823"/>
      <c r="X823"/>
      <c r="Y823"/>
      <c r="Z823"/>
    </row>
    <row r="824" spans="8:26" ht="15.75" customHeight="1" x14ac:dyDescent="0.2">
      <c r="H824"/>
      <c r="I824"/>
      <c r="J824"/>
      <c r="K824"/>
      <c r="L824"/>
      <c r="M824"/>
      <c r="N824"/>
      <c r="O824"/>
      <c r="P824"/>
      <c r="Q824"/>
      <c r="R824"/>
      <c r="S824"/>
      <c r="T824"/>
      <c r="U824"/>
      <c r="V824"/>
      <c r="W824"/>
      <c r="X824"/>
      <c r="Y824"/>
      <c r="Z824"/>
    </row>
    <row r="825" spans="8:26" ht="15.75" customHeight="1" x14ac:dyDescent="0.2">
      <c r="H825"/>
      <c r="I825"/>
      <c r="J825"/>
      <c r="K825"/>
      <c r="L825"/>
      <c r="M825"/>
      <c r="N825"/>
      <c r="O825"/>
      <c r="P825"/>
      <c r="Q825"/>
      <c r="R825"/>
      <c r="S825"/>
      <c r="T825"/>
      <c r="U825"/>
      <c r="V825"/>
      <c r="W825"/>
      <c r="X825"/>
      <c r="Y825"/>
      <c r="Z825"/>
    </row>
    <row r="826" spans="8:26" ht="15.75" customHeight="1" x14ac:dyDescent="0.2">
      <c r="H826"/>
      <c r="I826"/>
      <c r="J826"/>
      <c r="K826"/>
      <c r="L826"/>
      <c r="M826"/>
      <c r="N826"/>
      <c r="O826"/>
      <c r="P826"/>
      <c r="Q826"/>
      <c r="R826"/>
      <c r="S826"/>
      <c r="T826"/>
      <c r="U826"/>
      <c r="V826"/>
      <c r="W826"/>
      <c r="X826"/>
      <c r="Y826"/>
      <c r="Z826"/>
    </row>
    <row r="827" spans="8:26" ht="15.75" customHeight="1" x14ac:dyDescent="0.2">
      <c r="H827"/>
      <c r="I827"/>
      <c r="J827"/>
      <c r="K827"/>
      <c r="L827"/>
      <c r="M827"/>
      <c r="N827"/>
      <c r="O827"/>
      <c r="P827"/>
      <c r="Q827"/>
      <c r="R827"/>
      <c r="S827"/>
      <c r="T827"/>
      <c r="U827"/>
      <c r="V827"/>
      <c r="W827"/>
      <c r="X827"/>
      <c r="Y827"/>
      <c r="Z827"/>
    </row>
    <row r="828" spans="8:26" ht="15.75" customHeight="1" x14ac:dyDescent="0.2">
      <c r="H828"/>
      <c r="I828"/>
      <c r="J828"/>
      <c r="K828"/>
      <c r="L828"/>
      <c r="M828"/>
      <c r="N828"/>
      <c r="O828"/>
      <c r="P828"/>
      <c r="Q828"/>
      <c r="R828"/>
      <c r="S828"/>
      <c r="T828"/>
      <c r="U828"/>
      <c r="V828"/>
      <c r="W828"/>
      <c r="X828"/>
      <c r="Y828"/>
      <c r="Z828"/>
    </row>
    <row r="829" spans="8:26" ht="15.75" customHeight="1" x14ac:dyDescent="0.2">
      <c r="H829"/>
      <c r="I829"/>
      <c r="J829"/>
      <c r="K829"/>
      <c r="L829"/>
      <c r="M829"/>
      <c r="N829"/>
      <c r="O829"/>
      <c r="P829"/>
      <c r="Q829"/>
      <c r="R829"/>
      <c r="S829"/>
      <c r="T829"/>
      <c r="U829"/>
      <c r="V829"/>
      <c r="W829"/>
      <c r="X829"/>
      <c r="Y829"/>
      <c r="Z829"/>
    </row>
    <row r="830" spans="8:26" ht="15.75" customHeight="1" x14ac:dyDescent="0.2">
      <c r="H830"/>
      <c r="I830"/>
      <c r="J830"/>
      <c r="K830"/>
      <c r="L830"/>
      <c r="M830"/>
      <c r="N830"/>
      <c r="O830"/>
      <c r="P830"/>
      <c r="Q830"/>
      <c r="R830"/>
      <c r="S830"/>
      <c r="T830"/>
      <c r="U830"/>
      <c r="V830"/>
      <c r="W830"/>
      <c r="X830"/>
      <c r="Y830"/>
      <c r="Z830"/>
    </row>
    <row r="831" spans="8:26" ht="15.75" customHeight="1" x14ac:dyDescent="0.2">
      <c r="H831"/>
      <c r="I831"/>
      <c r="J831"/>
      <c r="K831"/>
      <c r="L831"/>
      <c r="M831"/>
      <c r="N831"/>
      <c r="O831"/>
      <c r="P831"/>
      <c r="Q831"/>
      <c r="R831"/>
      <c r="S831"/>
      <c r="T831"/>
      <c r="U831"/>
      <c r="V831"/>
      <c r="W831"/>
      <c r="X831"/>
      <c r="Y831"/>
      <c r="Z831"/>
    </row>
    <row r="832" spans="8:26" ht="15.75" customHeight="1" x14ac:dyDescent="0.2">
      <c r="H832"/>
      <c r="I832"/>
      <c r="J832"/>
      <c r="K832"/>
      <c r="L832"/>
      <c r="M832"/>
      <c r="N832"/>
      <c r="O832"/>
      <c r="P832"/>
      <c r="Q832"/>
      <c r="R832"/>
      <c r="S832"/>
      <c r="T832"/>
      <c r="U832"/>
      <c r="V832"/>
      <c r="W832"/>
      <c r="X832"/>
      <c r="Y832"/>
      <c r="Z832"/>
    </row>
    <row r="833" spans="8:26" ht="15.75" customHeight="1" x14ac:dyDescent="0.2">
      <c r="H833"/>
      <c r="I833"/>
      <c r="J833"/>
      <c r="K833"/>
      <c r="L833"/>
      <c r="M833"/>
      <c r="N833"/>
      <c r="O833"/>
      <c r="P833"/>
      <c r="Q833"/>
      <c r="R833"/>
      <c r="S833"/>
      <c r="T833"/>
      <c r="U833"/>
      <c r="V833"/>
      <c r="W833"/>
      <c r="X833"/>
      <c r="Y833"/>
      <c r="Z833"/>
    </row>
    <row r="834" spans="8:26" ht="15.75" customHeight="1" x14ac:dyDescent="0.2">
      <c r="H834"/>
      <c r="I834"/>
      <c r="J834"/>
      <c r="K834"/>
      <c r="L834"/>
      <c r="M834"/>
      <c r="N834"/>
      <c r="O834"/>
      <c r="P834"/>
      <c r="Q834"/>
      <c r="R834"/>
      <c r="S834"/>
      <c r="T834"/>
      <c r="U834"/>
      <c r="V834"/>
      <c r="W834"/>
      <c r="X834"/>
      <c r="Y834"/>
      <c r="Z834"/>
    </row>
    <row r="835" spans="8:26" ht="15.75" customHeight="1" x14ac:dyDescent="0.2">
      <c r="H835"/>
      <c r="I835"/>
      <c r="J835"/>
      <c r="K835"/>
      <c r="L835"/>
      <c r="M835"/>
      <c r="N835"/>
      <c r="O835"/>
      <c r="P835"/>
      <c r="Q835"/>
      <c r="R835"/>
      <c r="S835"/>
      <c r="T835"/>
      <c r="U835"/>
      <c r="V835"/>
      <c r="W835"/>
      <c r="X835"/>
      <c r="Y835"/>
      <c r="Z835"/>
    </row>
    <row r="836" spans="8:26" ht="15.75" customHeight="1" x14ac:dyDescent="0.2">
      <c r="H836"/>
      <c r="I836"/>
      <c r="J836"/>
      <c r="K836"/>
      <c r="L836"/>
      <c r="M836"/>
      <c r="N836"/>
      <c r="O836"/>
      <c r="P836"/>
      <c r="Q836"/>
      <c r="R836"/>
      <c r="S836"/>
      <c r="T836"/>
      <c r="U836"/>
      <c r="V836"/>
      <c r="W836"/>
      <c r="X836"/>
      <c r="Y836"/>
      <c r="Z836"/>
    </row>
    <row r="837" spans="8:26" ht="15.75" customHeight="1" x14ac:dyDescent="0.2">
      <c r="H837"/>
      <c r="I837"/>
      <c r="J837"/>
      <c r="K837"/>
      <c r="L837"/>
      <c r="M837"/>
      <c r="N837"/>
      <c r="O837"/>
      <c r="P837"/>
      <c r="Q837"/>
      <c r="R837"/>
      <c r="S837"/>
      <c r="T837"/>
      <c r="U837"/>
      <c r="V837"/>
      <c r="W837"/>
      <c r="X837"/>
      <c r="Y837"/>
      <c r="Z837"/>
    </row>
    <row r="838" spans="8:26" ht="15.75" customHeight="1" x14ac:dyDescent="0.2">
      <c r="H838"/>
      <c r="I838"/>
      <c r="J838"/>
      <c r="K838"/>
      <c r="L838"/>
      <c r="M838"/>
      <c r="N838"/>
      <c r="O838"/>
      <c r="P838"/>
      <c r="Q838"/>
      <c r="R838"/>
      <c r="S838"/>
      <c r="T838"/>
      <c r="U838"/>
      <c r="V838"/>
      <c r="W838"/>
      <c r="X838"/>
      <c r="Y838"/>
      <c r="Z838"/>
    </row>
    <row r="839" spans="8:26" ht="15.75" customHeight="1" x14ac:dyDescent="0.2">
      <c r="H839"/>
      <c r="I839"/>
      <c r="J839"/>
      <c r="K839"/>
      <c r="L839"/>
      <c r="M839"/>
      <c r="N839"/>
      <c r="O839"/>
      <c r="P839"/>
      <c r="Q839"/>
      <c r="R839"/>
      <c r="S839"/>
      <c r="T839"/>
      <c r="U839"/>
      <c r="V839"/>
      <c r="W839"/>
      <c r="X839"/>
      <c r="Y839"/>
      <c r="Z839"/>
    </row>
    <row r="840" spans="8:26" ht="15.75" customHeight="1" x14ac:dyDescent="0.2">
      <c r="H840"/>
      <c r="I840"/>
      <c r="J840"/>
      <c r="K840"/>
      <c r="L840"/>
      <c r="M840"/>
      <c r="N840"/>
      <c r="O840"/>
      <c r="P840"/>
      <c r="Q840"/>
      <c r="R840"/>
      <c r="S840"/>
      <c r="T840"/>
      <c r="U840"/>
      <c r="V840"/>
      <c r="W840"/>
      <c r="X840"/>
      <c r="Y840"/>
      <c r="Z840"/>
    </row>
    <row r="841" spans="8:26" ht="15.75" customHeight="1" x14ac:dyDescent="0.2">
      <c r="H841"/>
      <c r="I841"/>
      <c r="J841"/>
      <c r="K841"/>
      <c r="L841"/>
      <c r="M841"/>
      <c r="N841"/>
      <c r="O841"/>
      <c r="P841"/>
      <c r="Q841"/>
      <c r="R841"/>
      <c r="S841"/>
      <c r="T841"/>
      <c r="U841"/>
      <c r="V841"/>
      <c r="W841"/>
      <c r="X841"/>
      <c r="Y841"/>
      <c r="Z841"/>
    </row>
    <row r="842" spans="8:26" ht="15.75" customHeight="1" x14ac:dyDescent="0.2">
      <c r="H842"/>
      <c r="I842"/>
      <c r="J842"/>
      <c r="K842"/>
      <c r="L842"/>
      <c r="M842"/>
      <c r="N842"/>
      <c r="O842"/>
      <c r="P842"/>
      <c r="Q842"/>
      <c r="R842"/>
      <c r="S842"/>
      <c r="T842"/>
      <c r="U842"/>
      <c r="V842"/>
      <c r="W842"/>
      <c r="X842"/>
      <c r="Y842"/>
      <c r="Z842"/>
    </row>
    <row r="843" spans="8:26" ht="15.75" customHeight="1" x14ac:dyDescent="0.2">
      <c r="H843"/>
      <c r="I843"/>
      <c r="J843"/>
      <c r="K843"/>
      <c r="L843"/>
      <c r="M843"/>
      <c r="N843"/>
      <c r="O843"/>
      <c r="P843"/>
      <c r="Q843"/>
      <c r="R843"/>
      <c r="S843"/>
      <c r="T843"/>
      <c r="U843"/>
      <c r="V843"/>
      <c r="W843"/>
      <c r="X843"/>
      <c r="Y843"/>
      <c r="Z843"/>
    </row>
    <row r="844" spans="8:26" ht="15.75" customHeight="1" x14ac:dyDescent="0.2">
      <c r="H844"/>
      <c r="I844"/>
      <c r="J844"/>
      <c r="K844"/>
      <c r="L844"/>
      <c r="M844"/>
      <c r="N844"/>
      <c r="O844"/>
      <c r="P844"/>
      <c r="Q844"/>
      <c r="R844"/>
      <c r="S844"/>
      <c r="T844"/>
      <c r="U844"/>
      <c r="V844"/>
      <c r="W844"/>
      <c r="X844"/>
      <c r="Y844"/>
      <c r="Z844"/>
    </row>
    <row r="845" spans="8:26" ht="15.75" customHeight="1" x14ac:dyDescent="0.2">
      <c r="H845"/>
      <c r="I845"/>
      <c r="J845"/>
      <c r="K845"/>
      <c r="L845"/>
      <c r="M845"/>
      <c r="N845"/>
      <c r="O845"/>
      <c r="P845"/>
      <c r="Q845"/>
      <c r="R845"/>
      <c r="S845"/>
      <c r="T845"/>
      <c r="U845"/>
      <c r="V845"/>
      <c r="W845"/>
      <c r="X845"/>
      <c r="Y845"/>
      <c r="Z845"/>
    </row>
    <row r="846" spans="8:26" ht="15.75" customHeight="1" x14ac:dyDescent="0.2">
      <c r="H846"/>
      <c r="I846"/>
      <c r="J846"/>
      <c r="K846"/>
      <c r="L846"/>
      <c r="M846"/>
      <c r="N846"/>
      <c r="O846"/>
      <c r="P846"/>
      <c r="Q846"/>
      <c r="R846"/>
      <c r="S846"/>
      <c r="T846"/>
      <c r="U846"/>
      <c r="V846"/>
      <c r="W846"/>
      <c r="X846"/>
      <c r="Y846"/>
      <c r="Z846"/>
    </row>
    <row r="847" spans="8:26" ht="15.75" customHeight="1" x14ac:dyDescent="0.2">
      <c r="H847"/>
      <c r="I847"/>
      <c r="J847"/>
      <c r="K847"/>
      <c r="L847"/>
      <c r="M847"/>
      <c r="N847"/>
      <c r="O847"/>
      <c r="P847"/>
      <c r="Q847"/>
      <c r="R847"/>
      <c r="S847"/>
      <c r="T847"/>
      <c r="U847"/>
      <c r="V847"/>
      <c r="W847"/>
      <c r="X847"/>
      <c r="Y847"/>
      <c r="Z847"/>
    </row>
    <row r="848" spans="8:26" ht="15.75" customHeight="1" x14ac:dyDescent="0.2">
      <c r="H848"/>
      <c r="I848"/>
      <c r="J848"/>
      <c r="K848"/>
      <c r="L848"/>
      <c r="M848"/>
      <c r="N848"/>
      <c r="O848"/>
      <c r="P848"/>
      <c r="Q848"/>
      <c r="R848"/>
      <c r="S848"/>
      <c r="T848"/>
      <c r="U848"/>
      <c r="V848"/>
      <c r="W848"/>
      <c r="X848"/>
      <c r="Y848"/>
      <c r="Z848"/>
    </row>
    <row r="849" spans="8:26" ht="15.75" customHeight="1" x14ac:dyDescent="0.2">
      <c r="H849"/>
      <c r="I849"/>
      <c r="J849"/>
      <c r="K849"/>
      <c r="L849"/>
      <c r="M849"/>
      <c r="N849"/>
      <c r="O849"/>
      <c r="P849"/>
      <c r="Q849"/>
      <c r="R849"/>
      <c r="S849"/>
      <c r="T849"/>
      <c r="U849"/>
      <c r="V849"/>
      <c r="W849"/>
      <c r="X849"/>
      <c r="Y849"/>
      <c r="Z849"/>
    </row>
    <row r="850" spans="8:26" ht="15.75" customHeight="1" x14ac:dyDescent="0.2">
      <c r="H850"/>
      <c r="I850"/>
      <c r="J850"/>
      <c r="K850"/>
      <c r="L850"/>
      <c r="M850"/>
      <c r="N850"/>
      <c r="O850"/>
      <c r="P850"/>
      <c r="Q850"/>
      <c r="R850"/>
      <c r="S850"/>
      <c r="T850"/>
      <c r="U850"/>
      <c r="V850"/>
      <c r="W850"/>
      <c r="X850"/>
      <c r="Y850"/>
      <c r="Z850"/>
    </row>
    <row r="851" spans="8:26" ht="15.75" customHeight="1" x14ac:dyDescent="0.2">
      <c r="H851"/>
      <c r="I851"/>
      <c r="J851"/>
      <c r="K851"/>
      <c r="L851"/>
      <c r="M851"/>
      <c r="N851"/>
      <c r="O851"/>
      <c r="P851"/>
      <c r="Q851"/>
      <c r="R851"/>
      <c r="S851"/>
      <c r="T851"/>
      <c r="U851"/>
      <c r="V851"/>
      <c r="W851"/>
      <c r="X851"/>
      <c r="Y851"/>
      <c r="Z851"/>
    </row>
    <row r="852" spans="8:26" ht="15.75" customHeight="1" x14ac:dyDescent="0.2">
      <c r="H852"/>
      <c r="I852"/>
      <c r="J852"/>
      <c r="K852"/>
      <c r="L852"/>
      <c r="M852"/>
      <c r="N852"/>
      <c r="O852"/>
      <c r="P852"/>
      <c r="Q852"/>
      <c r="R852"/>
      <c r="S852"/>
      <c r="T852"/>
      <c r="U852"/>
      <c r="V852"/>
      <c r="W852"/>
      <c r="X852"/>
      <c r="Y852"/>
      <c r="Z852"/>
    </row>
    <row r="853" spans="8:26" ht="15.75" customHeight="1" x14ac:dyDescent="0.2">
      <c r="H853"/>
      <c r="I853"/>
      <c r="J853"/>
      <c r="K853"/>
      <c r="L853"/>
      <c r="M853"/>
      <c r="N853"/>
      <c r="O853"/>
      <c r="P853"/>
      <c r="Q853"/>
      <c r="R853"/>
      <c r="S853"/>
      <c r="T853"/>
      <c r="U853"/>
      <c r="V853"/>
      <c r="W853"/>
      <c r="X853"/>
      <c r="Y853"/>
      <c r="Z853"/>
    </row>
    <row r="854" spans="8:26" ht="15.75" customHeight="1" x14ac:dyDescent="0.2">
      <c r="H854"/>
      <c r="I854"/>
      <c r="J854"/>
      <c r="K854"/>
      <c r="L854"/>
      <c r="M854"/>
      <c r="N854"/>
      <c r="O854"/>
      <c r="P854"/>
      <c r="Q854"/>
      <c r="R854"/>
      <c r="S854"/>
      <c r="T854"/>
      <c r="U854"/>
      <c r="V854"/>
      <c r="W854"/>
      <c r="X854"/>
      <c r="Y854"/>
      <c r="Z854"/>
    </row>
    <row r="855" spans="8:26" ht="15.75" customHeight="1" x14ac:dyDescent="0.2">
      <c r="H855"/>
      <c r="I855"/>
      <c r="J855"/>
      <c r="K855"/>
      <c r="L855"/>
      <c r="M855"/>
      <c r="N855"/>
      <c r="O855"/>
      <c r="P855"/>
      <c r="Q855"/>
      <c r="R855"/>
      <c r="S855"/>
      <c r="T855"/>
      <c r="U855"/>
      <c r="V855"/>
      <c r="W855"/>
      <c r="X855"/>
      <c r="Y855"/>
      <c r="Z855"/>
    </row>
    <row r="856" spans="8:26" ht="15.75" customHeight="1" x14ac:dyDescent="0.2">
      <c r="H856"/>
      <c r="I856"/>
      <c r="J856"/>
      <c r="K856"/>
      <c r="L856"/>
      <c r="M856"/>
      <c r="N856"/>
      <c r="O856"/>
      <c r="P856"/>
      <c r="Q856"/>
      <c r="R856"/>
      <c r="S856"/>
      <c r="T856"/>
      <c r="U856"/>
      <c r="V856"/>
      <c r="W856"/>
      <c r="X856"/>
      <c r="Y856"/>
      <c r="Z856"/>
    </row>
    <row r="857" spans="8:26" ht="15.75" customHeight="1" x14ac:dyDescent="0.2">
      <c r="H857"/>
      <c r="I857"/>
      <c r="J857"/>
      <c r="K857"/>
      <c r="L857"/>
      <c r="M857"/>
      <c r="N857"/>
      <c r="O857"/>
      <c r="P857"/>
      <c r="Q857"/>
      <c r="R857"/>
      <c r="S857"/>
      <c r="T857"/>
      <c r="U857"/>
      <c r="V857"/>
      <c r="W857"/>
      <c r="X857"/>
      <c r="Y857"/>
      <c r="Z857"/>
    </row>
    <row r="858" spans="8:26" ht="15.75" customHeight="1" x14ac:dyDescent="0.2">
      <c r="H858"/>
      <c r="I858"/>
      <c r="J858"/>
      <c r="K858"/>
      <c r="L858"/>
      <c r="M858"/>
      <c r="N858"/>
      <c r="O858"/>
      <c r="P858"/>
      <c r="Q858"/>
      <c r="R858"/>
      <c r="S858"/>
      <c r="T858"/>
      <c r="U858"/>
      <c r="V858"/>
      <c r="W858"/>
      <c r="X858"/>
      <c r="Y858"/>
      <c r="Z858"/>
    </row>
    <row r="859" spans="8:26" ht="15.75" customHeight="1" x14ac:dyDescent="0.2">
      <c r="H859"/>
      <c r="I859"/>
      <c r="J859"/>
      <c r="K859"/>
      <c r="L859"/>
      <c r="M859"/>
      <c r="N859"/>
      <c r="O859"/>
      <c r="P859"/>
      <c r="Q859"/>
      <c r="R859"/>
      <c r="S859"/>
      <c r="T859"/>
      <c r="U859"/>
      <c r="V859"/>
      <c r="W859"/>
      <c r="X859"/>
      <c r="Y859"/>
      <c r="Z859"/>
    </row>
    <row r="860" spans="8:26" ht="15.75" customHeight="1" x14ac:dyDescent="0.2">
      <c r="H860"/>
      <c r="I860"/>
      <c r="J860"/>
      <c r="K860"/>
      <c r="L860"/>
      <c r="M860"/>
      <c r="N860"/>
      <c r="O860"/>
      <c r="P860"/>
      <c r="Q860"/>
      <c r="R860"/>
      <c r="S860"/>
      <c r="T860"/>
      <c r="U860"/>
      <c r="V860"/>
      <c r="W860"/>
      <c r="X860"/>
      <c r="Y860"/>
      <c r="Z860"/>
    </row>
    <row r="861" spans="8:26" ht="15.75" customHeight="1" x14ac:dyDescent="0.2">
      <c r="H861"/>
      <c r="I861"/>
      <c r="J861"/>
      <c r="K861"/>
      <c r="L861"/>
      <c r="M861"/>
      <c r="N861"/>
      <c r="O861"/>
      <c r="P861"/>
      <c r="Q861"/>
      <c r="R861"/>
      <c r="S861"/>
      <c r="T861"/>
      <c r="U861"/>
      <c r="V861"/>
      <c r="W861"/>
      <c r="X861"/>
      <c r="Y861"/>
      <c r="Z861"/>
    </row>
    <row r="862" spans="8:26" ht="15.75" customHeight="1" x14ac:dyDescent="0.2">
      <c r="H862"/>
      <c r="I862"/>
      <c r="J862"/>
      <c r="K862"/>
      <c r="L862"/>
      <c r="M862"/>
      <c r="N862"/>
      <c r="O862"/>
      <c r="P862"/>
      <c r="Q862"/>
      <c r="R862"/>
      <c r="S862"/>
      <c r="T862"/>
      <c r="U862"/>
      <c r="V862"/>
      <c r="W862"/>
      <c r="X862"/>
      <c r="Y862"/>
      <c r="Z862"/>
    </row>
    <row r="863" spans="8:26" ht="15.75" customHeight="1" x14ac:dyDescent="0.2">
      <c r="H863"/>
      <c r="I863"/>
      <c r="J863"/>
      <c r="K863"/>
      <c r="L863"/>
      <c r="M863"/>
      <c r="N863"/>
      <c r="O863"/>
      <c r="P863"/>
      <c r="Q863"/>
      <c r="R863"/>
      <c r="S863"/>
      <c r="T863"/>
      <c r="U863"/>
      <c r="V863"/>
      <c r="W863"/>
      <c r="X863"/>
      <c r="Y863"/>
      <c r="Z863"/>
    </row>
    <row r="864" spans="8:26" ht="15.75" customHeight="1" x14ac:dyDescent="0.2">
      <c r="H864"/>
      <c r="I864"/>
      <c r="J864"/>
      <c r="K864"/>
      <c r="L864"/>
      <c r="M864"/>
      <c r="N864"/>
      <c r="O864"/>
      <c r="P864"/>
      <c r="Q864"/>
      <c r="R864"/>
      <c r="S864"/>
      <c r="T864"/>
      <c r="U864"/>
      <c r="V864"/>
      <c r="W864"/>
      <c r="X864"/>
      <c r="Y864"/>
      <c r="Z864"/>
    </row>
    <row r="865" spans="8:26" ht="15.75" customHeight="1" x14ac:dyDescent="0.2">
      <c r="H865"/>
      <c r="I865"/>
      <c r="J865"/>
      <c r="K865"/>
      <c r="L865"/>
      <c r="M865"/>
      <c r="N865"/>
      <c r="O865"/>
      <c r="P865"/>
      <c r="Q865"/>
      <c r="R865"/>
      <c r="S865"/>
      <c r="T865"/>
      <c r="U865"/>
      <c r="V865"/>
      <c r="W865"/>
      <c r="X865"/>
      <c r="Y865"/>
      <c r="Z865"/>
    </row>
    <row r="866" spans="8:26" ht="15.75" customHeight="1" x14ac:dyDescent="0.2">
      <c r="H866"/>
      <c r="I866"/>
      <c r="J866"/>
      <c r="K866"/>
      <c r="L866"/>
      <c r="M866"/>
      <c r="N866"/>
      <c r="O866"/>
      <c r="P866"/>
      <c r="Q866"/>
      <c r="R866"/>
      <c r="S866"/>
      <c r="T866"/>
      <c r="U866"/>
      <c r="V866"/>
      <c r="W866"/>
      <c r="X866"/>
      <c r="Y866"/>
      <c r="Z866"/>
    </row>
    <row r="867" spans="8:26" ht="15.75" customHeight="1" x14ac:dyDescent="0.2">
      <c r="H867"/>
      <c r="I867"/>
      <c r="J867"/>
      <c r="K867"/>
      <c r="L867"/>
      <c r="M867"/>
      <c r="N867"/>
      <c r="O867"/>
      <c r="P867"/>
      <c r="Q867"/>
      <c r="R867"/>
      <c r="S867"/>
      <c r="T867"/>
      <c r="U867"/>
      <c r="V867"/>
      <c r="W867"/>
      <c r="X867"/>
      <c r="Y867"/>
      <c r="Z867"/>
    </row>
    <row r="868" spans="8:26" ht="15.75" customHeight="1" x14ac:dyDescent="0.2">
      <c r="H868"/>
      <c r="I868"/>
      <c r="J868"/>
      <c r="K868"/>
      <c r="L868"/>
      <c r="M868"/>
      <c r="N868"/>
      <c r="O868"/>
      <c r="P868"/>
      <c r="Q868"/>
      <c r="R868"/>
      <c r="S868"/>
      <c r="T868"/>
      <c r="U868"/>
      <c r="V868"/>
      <c r="W868"/>
      <c r="X868"/>
      <c r="Y868"/>
      <c r="Z868"/>
    </row>
    <row r="869" spans="8:26" ht="15.75" customHeight="1" x14ac:dyDescent="0.2">
      <c r="H869"/>
      <c r="I869"/>
      <c r="J869"/>
      <c r="K869"/>
      <c r="L869"/>
      <c r="M869"/>
      <c r="N869"/>
      <c r="O869"/>
      <c r="P869"/>
      <c r="Q869"/>
      <c r="R869"/>
      <c r="S869"/>
      <c r="T869"/>
      <c r="U869"/>
      <c r="V869"/>
      <c r="W869"/>
      <c r="X869"/>
      <c r="Y869"/>
      <c r="Z869"/>
    </row>
    <row r="870" spans="8:26" ht="15.75" customHeight="1" x14ac:dyDescent="0.2">
      <c r="H870"/>
      <c r="I870"/>
      <c r="J870"/>
      <c r="K870"/>
      <c r="L870"/>
      <c r="M870"/>
      <c r="N870"/>
      <c r="O870"/>
      <c r="P870"/>
      <c r="Q870"/>
      <c r="R870"/>
      <c r="S870"/>
      <c r="T870"/>
      <c r="U870"/>
      <c r="V870"/>
      <c r="W870"/>
      <c r="X870"/>
      <c r="Y870"/>
      <c r="Z870"/>
    </row>
    <row r="871" spans="8:26" ht="15.75" customHeight="1" x14ac:dyDescent="0.2">
      <c r="H871"/>
      <c r="I871"/>
      <c r="J871"/>
      <c r="K871"/>
      <c r="L871"/>
      <c r="M871"/>
      <c r="N871"/>
      <c r="O871"/>
      <c r="P871"/>
      <c r="Q871"/>
      <c r="R871"/>
      <c r="S871"/>
      <c r="T871"/>
      <c r="U871"/>
      <c r="V871"/>
      <c r="W871"/>
      <c r="X871"/>
      <c r="Y871"/>
      <c r="Z871"/>
    </row>
    <row r="872" spans="8:26" ht="15.75" customHeight="1" x14ac:dyDescent="0.2">
      <c r="H872"/>
      <c r="I872"/>
      <c r="J872"/>
      <c r="K872"/>
      <c r="L872"/>
      <c r="M872"/>
      <c r="N872"/>
      <c r="O872"/>
      <c r="P872"/>
      <c r="Q872"/>
      <c r="R872"/>
      <c r="S872"/>
      <c r="T872"/>
      <c r="U872"/>
      <c r="V872"/>
      <c r="W872"/>
      <c r="X872"/>
      <c r="Y872"/>
      <c r="Z872"/>
    </row>
    <row r="873" spans="8:26" ht="15.75" customHeight="1" x14ac:dyDescent="0.2">
      <c r="H873"/>
      <c r="I873"/>
      <c r="J873"/>
      <c r="K873"/>
      <c r="L873"/>
      <c r="M873"/>
      <c r="N873"/>
      <c r="O873"/>
      <c r="P873"/>
      <c r="Q873"/>
      <c r="R873"/>
      <c r="S873"/>
      <c r="T873"/>
      <c r="U873"/>
      <c r="V873"/>
      <c r="W873"/>
      <c r="X873"/>
      <c r="Y873"/>
      <c r="Z873"/>
    </row>
    <row r="874" spans="8:26" ht="15.75" customHeight="1" x14ac:dyDescent="0.2">
      <c r="H874"/>
      <c r="I874"/>
      <c r="J874"/>
      <c r="K874"/>
      <c r="L874"/>
      <c r="M874"/>
      <c r="N874"/>
      <c r="O874"/>
      <c r="P874"/>
      <c r="Q874"/>
      <c r="R874"/>
      <c r="S874"/>
      <c r="T874"/>
      <c r="U874"/>
      <c r="V874"/>
      <c r="W874"/>
      <c r="X874"/>
      <c r="Y874"/>
      <c r="Z874"/>
    </row>
    <row r="875" spans="8:26" ht="15.75" customHeight="1" x14ac:dyDescent="0.2">
      <c r="H875"/>
      <c r="I875"/>
      <c r="J875"/>
      <c r="K875"/>
      <c r="L875"/>
      <c r="M875"/>
      <c r="N875"/>
      <c r="O875"/>
      <c r="P875"/>
      <c r="Q875"/>
      <c r="R875"/>
      <c r="S875"/>
      <c r="T875"/>
      <c r="U875"/>
      <c r="V875"/>
      <c r="W875"/>
      <c r="X875"/>
      <c r="Y875"/>
      <c r="Z875"/>
    </row>
    <row r="876" spans="8:26" ht="15.75" customHeight="1" x14ac:dyDescent="0.2">
      <c r="H876"/>
      <c r="I876"/>
      <c r="J876"/>
      <c r="K876"/>
      <c r="L876"/>
      <c r="M876"/>
      <c r="N876"/>
      <c r="O876"/>
      <c r="P876"/>
      <c r="Q876"/>
      <c r="R876"/>
      <c r="S876"/>
      <c r="T876"/>
      <c r="U876"/>
      <c r="V876"/>
      <c r="W876"/>
      <c r="X876"/>
      <c r="Y876"/>
      <c r="Z876"/>
    </row>
    <row r="877" spans="8:26" ht="15.75" customHeight="1" x14ac:dyDescent="0.2">
      <c r="H877"/>
      <c r="I877"/>
      <c r="J877"/>
      <c r="K877"/>
      <c r="L877"/>
      <c r="M877"/>
      <c r="N877"/>
      <c r="O877"/>
      <c r="P877"/>
      <c r="Q877"/>
      <c r="R877"/>
      <c r="S877"/>
      <c r="T877"/>
      <c r="U877"/>
      <c r="V877"/>
      <c r="W877"/>
      <c r="X877"/>
      <c r="Y877"/>
      <c r="Z877"/>
    </row>
    <row r="878" spans="8:26" ht="15.75" customHeight="1" x14ac:dyDescent="0.2">
      <c r="H878"/>
      <c r="I878"/>
      <c r="J878"/>
      <c r="K878"/>
      <c r="L878"/>
      <c r="M878"/>
      <c r="N878"/>
      <c r="O878"/>
      <c r="P878"/>
      <c r="Q878"/>
      <c r="R878"/>
      <c r="S878"/>
      <c r="T878"/>
      <c r="U878"/>
      <c r="V878"/>
      <c r="W878"/>
      <c r="X878"/>
      <c r="Y878"/>
      <c r="Z878"/>
    </row>
    <row r="879" spans="8:26" ht="15.75" customHeight="1" x14ac:dyDescent="0.2">
      <c r="H879"/>
      <c r="I879"/>
      <c r="J879"/>
      <c r="K879"/>
      <c r="L879"/>
      <c r="M879"/>
      <c r="N879"/>
      <c r="O879"/>
      <c r="P879"/>
      <c r="Q879"/>
      <c r="R879"/>
      <c r="S879"/>
      <c r="T879"/>
      <c r="U879"/>
      <c r="V879"/>
      <c r="W879"/>
      <c r="X879"/>
      <c r="Y879"/>
      <c r="Z879"/>
    </row>
    <row r="880" spans="8:26" ht="15.75" customHeight="1" x14ac:dyDescent="0.2">
      <c r="H880"/>
      <c r="I880"/>
      <c r="J880"/>
      <c r="K880"/>
      <c r="L880"/>
      <c r="M880"/>
      <c r="N880"/>
      <c r="O880"/>
      <c r="P880"/>
      <c r="Q880"/>
      <c r="R880"/>
      <c r="S880"/>
      <c r="T880"/>
      <c r="U880"/>
      <c r="V880"/>
      <c r="W880"/>
      <c r="X880"/>
      <c r="Y880"/>
      <c r="Z880"/>
    </row>
    <row r="881" spans="8:26" ht="15.75" customHeight="1" x14ac:dyDescent="0.2">
      <c r="H881"/>
      <c r="I881"/>
      <c r="J881"/>
      <c r="K881"/>
      <c r="L881"/>
      <c r="M881"/>
      <c r="N881"/>
      <c r="O881"/>
      <c r="P881"/>
      <c r="Q881"/>
      <c r="R881"/>
      <c r="S881"/>
      <c r="T881"/>
      <c r="U881"/>
      <c r="V881"/>
      <c r="W881"/>
      <c r="X881"/>
      <c r="Y881"/>
      <c r="Z881"/>
    </row>
    <row r="882" spans="8:26" ht="15.75" customHeight="1" x14ac:dyDescent="0.2">
      <c r="H882"/>
      <c r="I882"/>
      <c r="J882"/>
      <c r="K882"/>
      <c r="L882"/>
      <c r="M882"/>
      <c r="N882"/>
      <c r="O882"/>
      <c r="P882"/>
      <c r="Q882"/>
      <c r="R882"/>
      <c r="S882"/>
      <c r="T882"/>
      <c r="U882"/>
      <c r="V882"/>
      <c r="W882"/>
      <c r="X882"/>
      <c r="Y882"/>
      <c r="Z882"/>
    </row>
    <row r="883" spans="8:26" ht="15.75" customHeight="1" x14ac:dyDescent="0.2">
      <c r="H883"/>
      <c r="I883"/>
      <c r="J883"/>
      <c r="K883"/>
      <c r="L883"/>
      <c r="M883"/>
      <c r="N883"/>
      <c r="O883"/>
      <c r="P883"/>
      <c r="Q883"/>
      <c r="R883"/>
      <c r="S883"/>
      <c r="T883"/>
      <c r="U883"/>
      <c r="V883"/>
      <c r="W883"/>
      <c r="X883"/>
      <c r="Y883"/>
      <c r="Z883"/>
    </row>
    <row r="884" spans="8:26" ht="15.75" customHeight="1" x14ac:dyDescent="0.2">
      <c r="H884"/>
      <c r="I884"/>
      <c r="J884"/>
      <c r="K884"/>
      <c r="L884"/>
      <c r="M884"/>
      <c r="N884"/>
      <c r="O884"/>
      <c r="P884"/>
      <c r="Q884"/>
      <c r="R884"/>
      <c r="S884"/>
      <c r="T884"/>
      <c r="U884"/>
      <c r="V884"/>
      <c r="W884"/>
      <c r="X884"/>
      <c r="Y884"/>
      <c r="Z884"/>
    </row>
    <row r="885" spans="8:26" ht="15.75" customHeight="1" x14ac:dyDescent="0.2">
      <c r="H885"/>
      <c r="I885"/>
      <c r="J885"/>
      <c r="K885"/>
      <c r="L885"/>
      <c r="M885"/>
      <c r="N885"/>
      <c r="O885"/>
      <c r="P885"/>
      <c r="Q885"/>
      <c r="R885"/>
      <c r="S885"/>
      <c r="T885"/>
      <c r="U885"/>
      <c r="V885"/>
      <c r="W885"/>
      <c r="X885"/>
      <c r="Y885"/>
      <c r="Z885"/>
    </row>
    <row r="886" spans="8:26" ht="15.75" customHeight="1" x14ac:dyDescent="0.2">
      <c r="H886"/>
      <c r="I886"/>
      <c r="J886"/>
      <c r="K886"/>
      <c r="L886"/>
      <c r="M886"/>
      <c r="N886"/>
      <c r="O886"/>
      <c r="P886"/>
      <c r="Q886"/>
      <c r="R886"/>
      <c r="S886"/>
      <c r="T886"/>
      <c r="U886"/>
      <c r="V886"/>
      <c r="W886"/>
      <c r="X886"/>
      <c r="Y886"/>
      <c r="Z886"/>
    </row>
    <row r="887" spans="8:26" ht="15.75" customHeight="1" x14ac:dyDescent="0.2">
      <c r="H887"/>
      <c r="I887"/>
      <c r="J887"/>
      <c r="K887"/>
      <c r="L887"/>
      <c r="M887"/>
      <c r="N887"/>
      <c r="O887"/>
      <c r="P887"/>
      <c r="Q887"/>
      <c r="R887"/>
      <c r="S887"/>
      <c r="T887"/>
      <c r="U887"/>
      <c r="V887"/>
      <c r="W887"/>
      <c r="X887"/>
      <c r="Y887"/>
      <c r="Z887"/>
    </row>
    <row r="888" spans="8:26" ht="15.75" customHeight="1" x14ac:dyDescent="0.2">
      <c r="H888"/>
      <c r="I888"/>
      <c r="J888"/>
      <c r="K888"/>
      <c r="L888"/>
      <c r="M888"/>
      <c r="N888"/>
      <c r="O888"/>
      <c r="P888"/>
      <c r="Q888"/>
      <c r="R888"/>
      <c r="S888"/>
      <c r="T888"/>
      <c r="U888"/>
      <c r="V888"/>
      <c r="W888"/>
      <c r="X888"/>
      <c r="Y888"/>
      <c r="Z888"/>
    </row>
    <row r="889" spans="8:26" ht="15.75" customHeight="1" x14ac:dyDescent="0.2">
      <c r="H889"/>
      <c r="I889"/>
      <c r="J889"/>
      <c r="K889"/>
      <c r="L889"/>
      <c r="M889"/>
      <c r="N889"/>
      <c r="O889"/>
      <c r="P889"/>
      <c r="Q889"/>
      <c r="R889"/>
      <c r="S889"/>
      <c r="T889"/>
      <c r="U889"/>
      <c r="V889"/>
      <c r="W889"/>
      <c r="X889"/>
      <c r="Y889"/>
      <c r="Z889"/>
    </row>
    <row r="890" spans="8:26" ht="15.75" customHeight="1" x14ac:dyDescent="0.2">
      <c r="H890"/>
      <c r="I890"/>
      <c r="J890"/>
      <c r="K890"/>
      <c r="L890"/>
      <c r="M890"/>
      <c r="N890"/>
      <c r="O890"/>
      <c r="P890"/>
      <c r="Q890"/>
      <c r="R890"/>
      <c r="S890"/>
      <c r="T890"/>
      <c r="U890"/>
      <c r="V890"/>
      <c r="W890"/>
      <c r="X890"/>
      <c r="Y890"/>
      <c r="Z890"/>
    </row>
    <row r="891" spans="8:26" ht="15.75" customHeight="1" x14ac:dyDescent="0.2">
      <c r="H891"/>
      <c r="I891"/>
      <c r="J891"/>
      <c r="K891"/>
      <c r="L891"/>
      <c r="M891"/>
      <c r="N891"/>
      <c r="O891"/>
      <c r="P891"/>
      <c r="Q891"/>
      <c r="R891"/>
      <c r="S891"/>
      <c r="T891"/>
      <c r="U891"/>
      <c r="V891"/>
      <c r="W891"/>
      <c r="X891"/>
      <c r="Y891"/>
      <c r="Z891"/>
    </row>
    <row r="892" spans="8:26" ht="15.75" customHeight="1" x14ac:dyDescent="0.2">
      <c r="H892"/>
      <c r="I892"/>
      <c r="J892"/>
      <c r="K892"/>
      <c r="L892"/>
      <c r="M892"/>
      <c r="N892"/>
      <c r="O892"/>
      <c r="P892"/>
      <c r="Q892"/>
      <c r="R892"/>
      <c r="S892"/>
      <c r="T892"/>
      <c r="U892"/>
      <c r="V892"/>
      <c r="W892"/>
      <c r="X892"/>
      <c r="Y892"/>
      <c r="Z892"/>
    </row>
    <row r="893" spans="8:26" ht="15.75" customHeight="1" x14ac:dyDescent="0.2">
      <c r="H893"/>
      <c r="I893"/>
      <c r="J893"/>
      <c r="K893"/>
      <c r="L893"/>
      <c r="M893"/>
      <c r="N893"/>
      <c r="O893"/>
      <c r="P893"/>
      <c r="Q893"/>
      <c r="R893"/>
      <c r="S893"/>
      <c r="T893"/>
      <c r="U893"/>
      <c r="V893"/>
      <c r="W893"/>
      <c r="X893"/>
      <c r="Y893"/>
      <c r="Z893"/>
    </row>
    <row r="894" spans="8:26" ht="15.75" customHeight="1" x14ac:dyDescent="0.2">
      <c r="H894"/>
      <c r="I894"/>
      <c r="J894"/>
      <c r="K894"/>
      <c r="L894"/>
      <c r="M894"/>
      <c r="N894"/>
      <c r="O894"/>
      <c r="P894"/>
      <c r="Q894"/>
      <c r="R894"/>
      <c r="S894"/>
      <c r="T894"/>
      <c r="U894"/>
      <c r="V894"/>
      <c r="W894"/>
      <c r="X894"/>
      <c r="Y894"/>
      <c r="Z894"/>
    </row>
    <row r="895" spans="8:26" ht="15.75" customHeight="1" x14ac:dyDescent="0.2">
      <c r="H895"/>
      <c r="I895"/>
      <c r="J895"/>
      <c r="K895"/>
      <c r="L895"/>
      <c r="M895"/>
      <c r="N895"/>
      <c r="O895"/>
      <c r="P895"/>
      <c r="Q895"/>
      <c r="R895"/>
      <c r="S895"/>
      <c r="T895"/>
      <c r="U895"/>
      <c r="V895"/>
      <c r="W895"/>
      <c r="X895"/>
      <c r="Y895"/>
      <c r="Z895"/>
    </row>
    <row r="896" spans="8:26" ht="15.75" customHeight="1" x14ac:dyDescent="0.2">
      <c r="H896"/>
      <c r="I896"/>
      <c r="J896"/>
      <c r="K896"/>
      <c r="L896"/>
      <c r="M896"/>
      <c r="N896"/>
      <c r="O896"/>
      <c r="P896"/>
      <c r="Q896"/>
      <c r="R896"/>
      <c r="S896"/>
      <c r="T896"/>
      <c r="U896"/>
      <c r="V896"/>
      <c r="W896"/>
      <c r="X896"/>
      <c r="Y896"/>
      <c r="Z896"/>
    </row>
    <row r="897" spans="8:26" ht="15.75" customHeight="1" x14ac:dyDescent="0.2">
      <c r="H897"/>
      <c r="I897"/>
      <c r="J897"/>
      <c r="K897"/>
      <c r="L897"/>
      <c r="M897"/>
      <c r="N897"/>
      <c r="O897"/>
      <c r="P897"/>
      <c r="Q897"/>
      <c r="R897"/>
      <c r="S897"/>
      <c r="T897"/>
      <c r="U897"/>
      <c r="V897"/>
      <c r="W897"/>
      <c r="X897"/>
      <c r="Y897"/>
      <c r="Z897"/>
    </row>
    <row r="898" spans="8:26" ht="15.75" customHeight="1" x14ac:dyDescent="0.2">
      <c r="H898"/>
      <c r="I898"/>
      <c r="J898"/>
      <c r="K898"/>
      <c r="L898"/>
      <c r="M898"/>
      <c r="N898"/>
      <c r="O898"/>
      <c r="P898"/>
      <c r="Q898"/>
      <c r="R898"/>
      <c r="S898"/>
      <c r="T898"/>
      <c r="U898"/>
      <c r="V898"/>
      <c r="W898"/>
      <c r="X898"/>
      <c r="Y898"/>
      <c r="Z898"/>
    </row>
    <row r="899" spans="8:26" ht="15.75" customHeight="1" x14ac:dyDescent="0.2">
      <c r="H899"/>
      <c r="I899"/>
      <c r="J899"/>
      <c r="K899"/>
      <c r="L899"/>
      <c r="M899"/>
      <c r="N899"/>
      <c r="O899"/>
      <c r="P899"/>
      <c r="Q899"/>
      <c r="R899"/>
      <c r="S899"/>
      <c r="T899"/>
      <c r="U899"/>
      <c r="V899"/>
      <c r="W899"/>
      <c r="X899"/>
      <c r="Y899"/>
      <c r="Z899"/>
    </row>
    <row r="900" spans="8:26" ht="15.75" customHeight="1" x14ac:dyDescent="0.2">
      <c r="H900"/>
      <c r="I900"/>
      <c r="J900"/>
      <c r="K900"/>
      <c r="L900"/>
      <c r="M900"/>
      <c r="N900"/>
      <c r="O900"/>
      <c r="P900"/>
      <c r="Q900"/>
      <c r="R900"/>
      <c r="S900"/>
      <c r="T900"/>
      <c r="U900"/>
      <c r="V900"/>
      <c r="W900"/>
      <c r="X900"/>
      <c r="Y900"/>
      <c r="Z900"/>
    </row>
    <row r="901" spans="8:26" ht="15.75" customHeight="1" x14ac:dyDescent="0.2">
      <c r="H901"/>
      <c r="I901"/>
      <c r="J901"/>
      <c r="K901"/>
      <c r="L901"/>
      <c r="M901"/>
      <c r="N901"/>
      <c r="O901"/>
      <c r="P901"/>
      <c r="Q901"/>
      <c r="R901"/>
      <c r="S901"/>
      <c r="T901"/>
      <c r="U901"/>
      <c r="V901"/>
      <c r="W901"/>
      <c r="X901"/>
      <c r="Y901"/>
      <c r="Z901"/>
    </row>
    <row r="902" spans="8:26" ht="15.75" customHeight="1" x14ac:dyDescent="0.2">
      <c r="H902"/>
      <c r="I902"/>
      <c r="J902"/>
      <c r="K902"/>
      <c r="L902"/>
      <c r="M902"/>
      <c r="N902"/>
      <c r="O902"/>
      <c r="P902"/>
      <c r="Q902"/>
      <c r="R902"/>
      <c r="S902"/>
      <c r="T902"/>
      <c r="U902"/>
      <c r="V902"/>
      <c r="W902"/>
      <c r="X902"/>
      <c r="Y902"/>
      <c r="Z902"/>
    </row>
    <row r="903" spans="8:26" ht="15.75" customHeight="1" x14ac:dyDescent="0.2">
      <c r="H903"/>
      <c r="I903"/>
      <c r="J903"/>
      <c r="K903"/>
      <c r="L903"/>
      <c r="M903"/>
      <c r="N903"/>
      <c r="O903"/>
      <c r="P903"/>
      <c r="Q903"/>
      <c r="R903"/>
      <c r="S903"/>
      <c r="T903"/>
      <c r="U903"/>
      <c r="V903"/>
      <c r="W903"/>
      <c r="X903"/>
      <c r="Y903"/>
      <c r="Z903"/>
    </row>
    <row r="904" spans="8:26" ht="15.75" customHeight="1" x14ac:dyDescent="0.2">
      <c r="H904"/>
      <c r="I904"/>
      <c r="J904"/>
      <c r="K904"/>
      <c r="L904"/>
      <c r="M904"/>
      <c r="N904"/>
      <c r="O904"/>
      <c r="P904"/>
      <c r="Q904"/>
      <c r="R904"/>
      <c r="S904"/>
      <c r="T904"/>
      <c r="U904"/>
      <c r="V904"/>
      <c r="W904"/>
      <c r="X904"/>
      <c r="Y904"/>
      <c r="Z904"/>
    </row>
    <row r="905" spans="8:26" ht="15.75" customHeight="1" x14ac:dyDescent="0.2">
      <c r="H905"/>
      <c r="I905"/>
      <c r="J905"/>
      <c r="K905"/>
      <c r="L905"/>
      <c r="M905"/>
      <c r="N905"/>
      <c r="O905"/>
      <c r="P905"/>
      <c r="Q905"/>
      <c r="R905"/>
      <c r="S905"/>
      <c r="T905"/>
      <c r="U905"/>
      <c r="V905"/>
      <c r="W905"/>
      <c r="X905"/>
      <c r="Y905"/>
      <c r="Z905"/>
    </row>
    <row r="906" spans="8:26" ht="15.75" customHeight="1" x14ac:dyDescent="0.2">
      <c r="H906"/>
      <c r="I906"/>
      <c r="J906"/>
      <c r="K906"/>
      <c r="L906"/>
      <c r="M906"/>
      <c r="N906"/>
      <c r="O906"/>
      <c r="P906"/>
      <c r="Q906"/>
      <c r="R906"/>
      <c r="S906"/>
      <c r="T906"/>
      <c r="U906"/>
      <c r="V906"/>
      <c r="W906"/>
      <c r="X906"/>
      <c r="Y906"/>
      <c r="Z906"/>
    </row>
    <row r="907" spans="8:26" ht="15.75" customHeight="1" x14ac:dyDescent="0.2">
      <c r="H907"/>
      <c r="I907"/>
      <c r="J907"/>
      <c r="K907"/>
      <c r="L907"/>
      <c r="M907"/>
      <c r="N907"/>
      <c r="O907"/>
      <c r="P907"/>
      <c r="Q907"/>
      <c r="R907"/>
      <c r="S907"/>
      <c r="T907"/>
      <c r="U907"/>
      <c r="V907"/>
      <c r="W907"/>
      <c r="X907"/>
      <c r="Y907"/>
      <c r="Z907"/>
    </row>
    <row r="908" spans="8:26" ht="15.75" customHeight="1" x14ac:dyDescent="0.2">
      <c r="H908"/>
      <c r="I908"/>
      <c r="J908"/>
      <c r="K908"/>
      <c r="L908"/>
      <c r="M908"/>
      <c r="N908"/>
      <c r="O908"/>
      <c r="P908"/>
      <c r="Q908"/>
      <c r="R908"/>
      <c r="S908"/>
      <c r="T908"/>
      <c r="U908"/>
      <c r="V908"/>
      <c r="W908"/>
      <c r="X908"/>
      <c r="Y908"/>
      <c r="Z908"/>
    </row>
    <row r="909" spans="8:26" ht="15.75" customHeight="1" x14ac:dyDescent="0.2">
      <c r="H909"/>
      <c r="I909"/>
      <c r="J909"/>
      <c r="K909"/>
      <c r="L909"/>
      <c r="M909"/>
      <c r="N909"/>
      <c r="O909"/>
      <c r="P909"/>
      <c r="Q909"/>
      <c r="R909"/>
      <c r="S909"/>
      <c r="T909"/>
      <c r="U909"/>
      <c r="V909"/>
      <c r="W909"/>
      <c r="X909"/>
      <c r="Y909"/>
      <c r="Z909"/>
    </row>
    <row r="910" spans="8:26" ht="15.75" customHeight="1" x14ac:dyDescent="0.2">
      <c r="H910"/>
      <c r="I910"/>
      <c r="J910"/>
      <c r="K910"/>
      <c r="L910"/>
      <c r="M910"/>
      <c r="N910"/>
      <c r="O910"/>
      <c r="P910"/>
      <c r="Q910"/>
      <c r="R910"/>
      <c r="S910"/>
      <c r="T910"/>
      <c r="U910"/>
      <c r="V910"/>
      <c r="W910"/>
      <c r="X910"/>
      <c r="Y910"/>
      <c r="Z910"/>
    </row>
    <row r="911" spans="8:26" ht="15.75" customHeight="1" x14ac:dyDescent="0.2">
      <c r="H911"/>
      <c r="I911"/>
      <c r="J911"/>
      <c r="K911"/>
      <c r="L911"/>
      <c r="M911"/>
      <c r="N911"/>
      <c r="O911"/>
      <c r="P911"/>
      <c r="Q911"/>
      <c r="R911"/>
      <c r="S911"/>
      <c r="T911"/>
      <c r="U911"/>
      <c r="V911"/>
      <c r="W911"/>
      <c r="X911"/>
      <c r="Y911"/>
      <c r="Z911"/>
    </row>
    <row r="912" spans="8:26" ht="15.75" customHeight="1" x14ac:dyDescent="0.2">
      <c r="H912"/>
      <c r="I912"/>
      <c r="J912"/>
      <c r="K912"/>
      <c r="L912"/>
      <c r="M912"/>
      <c r="N912"/>
      <c r="O912"/>
      <c r="P912"/>
      <c r="Q912"/>
      <c r="R912"/>
      <c r="S912"/>
      <c r="T912"/>
      <c r="U912"/>
      <c r="V912"/>
      <c r="W912"/>
      <c r="X912"/>
      <c r="Y912"/>
      <c r="Z912"/>
    </row>
    <row r="913" spans="8:26" ht="15.75" customHeight="1" x14ac:dyDescent="0.2">
      <c r="H913"/>
      <c r="I913"/>
      <c r="J913"/>
      <c r="K913"/>
      <c r="L913"/>
      <c r="M913"/>
      <c r="N913"/>
      <c r="O913"/>
      <c r="P913"/>
      <c r="Q913"/>
      <c r="R913"/>
      <c r="S913"/>
      <c r="T913"/>
      <c r="U913"/>
      <c r="V913"/>
      <c r="W913"/>
      <c r="X913"/>
      <c r="Y913"/>
      <c r="Z913"/>
    </row>
    <row r="914" spans="8:26" ht="15.75" customHeight="1" x14ac:dyDescent="0.2">
      <c r="H914"/>
      <c r="I914"/>
      <c r="J914"/>
      <c r="K914"/>
      <c r="L914"/>
      <c r="M914"/>
      <c r="N914"/>
      <c r="O914"/>
      <c r="P914"/>
      <c r="Q914"/>
      <c r="R914"/>
      <c r="S914"/>
      <c r="T914"/>
      <c r="U914"/>
      <c r="V914"/>
      <c r="W914"/>
      <c r="X914"/>
      <c r="Y914"/>
      <c r="Z914"/>
    </row>
    <row r="915" spans="8:26" ht="15.75" customHeight="1" x14ac:dyDescent="0.2">
      <c r="H915"/>
      <c r="I915"/>
      <c r="J915"/>
      <c r="K915"/>
      <c r="L915"/>
      <c r="M915"/>
      <c r="N915"/>
      <c r="O915"/>
      <c r="P915"/>
      <c r="Q915"/>
      <c r="R915"/>
      <c r="S915"/>
      <c r="T915"/>
      <c r="U915"/>
      <c r="V915"/>
      <c r="W915"/>
      <c r="X915"/>
      <c r="Y915"/>
      <c r="Z915"/>
    </row>
    <row r="916" spans="8:26" ht="15.75" customHeight="1" x14ac:dyDescent="0.2">
      <c r="H916"/>
      <c r="I916"/>
      <c r="J916"/>
      <c r="K916"/>
      <c r="L916"/>
      <c r="M916"/>
      <c r="N916"/>
      <c r="O916"/>
      <c r="P916"/>
      <c r="Q916"/>
      <c r="R916"/>
      <c r="S916"/>
      <c r="T916"/>
      <c r="U916"/>
      <c r="V916"/>
      <c r="W916"/>
      <c r="X916"/>
      <c r="Y916"/>
      <c r="Z916"/>
    </row>
    <row r="917" spans="8:26" ht="15.75" customHeight="1" x14ac:dyDescent="0.2">
      <c r="H917"/>
      <c r="I917"/>
      <c r="J917"/>
      <c r="K917"/>
      <c r="L917"/>
      <c r="M917"/>
      <c r="N917"/>
      <c r="O917"/>
      <c r="P917"/>
      <c r="Q917"/>
      <c r="R917"/>
      <c r="S917"/>
      <c r="T917"/>
      <c r="U917"/>
      <c r="V917"/>
      <c r="W917"/>
      <c r="X917"/>
      <c r="Y917"/>
      <c r="Z917"/>
    </row>
    <row r="918" spans="8:26" ht="15.75" customHeight="1" x14ac:dyDescent="0.2">
      <c r="H918"/>
      <c r="I918"/>
      <c r="J918"/>
      <c r="K918"/>
      <c r="L918"/>
      <c r="M918"/>
      <c r="N918"/>
      <c r="O918"/>
      <c r="P918"/>
      <c r="Q918"/>
      <c r="R918"/>
      <c r="S918"/>
      <c r="T918"/>
      <c r="U918"/>
      <c r="V918"/>
      <c r="W918"/>
      <c r="X918"/>
      <c r="Y918"/>
      <c r="Z918"/>
    </row>
    <row r="919" spans="8:26" ht="15.75" customHeight="1" x14ac:dyDescent="0.2">
      <c r="H919"/>
      <c r="I919"/>
      <c r="J919"/>
      <c r="K919"/>
      <c r="L919"/>
      <c r="M919"/>
      <c r="N919"/>
      <c r="O919"/>
      <c r="P919"/>
      <c r="Q919"/>
      <c r="R919"/>
      <c r="S919"/>
      <c r="T919"/>
      <c r="U919"/>
      <c r="V919"/>
      <c r="W919"/>
      <c r="X919"/>
      <c r="Y919"/>
      <c r="Z919"/>
    </row>
    <row r="920" spans="8:26" ht="15.75" customHeight="1" x14ac:dyDescent="0.2">
      <c r="H920"/>
      <c r="I920"/>
      <c r="J920"/>
      <c r="K920"/>
      <c r="L920"/>
      <c r="M920"/>
      <c r="N920"/>
      <c r="O920"/>
      <c r="P920"/>
      <c r="Q920"/>
      <c r="R920"/>
      <c r="S920"/>
      <c r="T920"/>
      <c r="U920"/>
      <c r="V920"/>
      <c r="W920"/>
      <c r="X920"/>
      <c r="Y920"/>
      <c r="Z920"/>
    </row>
    <row r="921" spans="8:26" ht="15.75" customHeight="1" x14ac:dyDescent="0.2">
      <c r="H921"/>
      <c r="I921"/>
      <c r="J921"/>
      <c r="K921"/>
      <c r="L921"/>
      <c r="M921"/>
      <c r="N921"/>
      <c r="O921"/>
      <c r="P921"/>
      <c r="Q921"/>
      <c r="R921"/>
      <c r="S921"/>
      <c r="T921"/>
      <c r="U921"/>
      <c r="V921"/>
      <c r="W921"/>
      <c r="X921"/>
      <c r="Y921"/>
      <c r="Z921"/>
    </row>
    <row r="922" spans="8:26" ht="15.75" customHeight="1" x14ac:dyDescent="0.2">
      <c r="H922"/>
      <c r="I922"/>
      <c r="J922"/>
      <c r="K922"/>
      <c r="L922"/>
      <c r="M922"/>
      <c r="N922"/>
      <c r="O922"/>
      <c r="P922"/>
      <c r="Q922"/>
      <c r="R922"/>
      <c r="S922"/>
      <c r="T922"/>
      <c r="U922"/>
      <c r="V922"/>
      <c r="W922"/>
      <c r="X922"/>
      <c r="Y922"/>
      <c r="Z922"/>
    </row>
    <row r="923" spans="8:26" ht="15.75" customHeight="1" x14ac:dyDescent="0.2">
      <c r="H923"/>
      <c r="I923"/>
      <c r="J923"/>
      <c r="K923"/>
      <c r="L923"/>
      <c r="M923"/>
      <c r="N923"/>
      <c r="O923"/>
      <c r="P923"/>
      <c r="Q923"/>
      <c r="R923"/>
      <c r="S923"/>
      <c r="T923"/>
      <c r="U923"/>
      <c r="V923"/>
      <c r="W923"/>
      <c r="X923"/>
      <c r="Y923"/>
      <c r="Z923"/>
    </row>
    <row r="924" spans="8:26" ht="15.75" customHeight="1" x14ac:dyDescent="0.2">
      <c r="H924"/>
      <c r="I924"/>
      <c r="J924"/>
      <c r="K924"/>
      <c r="L924"/>
      <c r="M924"/>
      <c r="N924"/>
      <c r="O924"/>
      <c r="P924"/>
      <c r="Q924"/>
      <c r="R924"/>
      <c r="S924"/>
      <c r="T924"/>
      <c r="U924"/>
      <c r="V924"/>
      <c r="W924"/>
      <c r="X924"/>
      <c r="Y924"/>
      <c r="Z924"/>
    </row>
    <row r="925" spans="8:26" ht="15.75" customHeight="1" x14ac:dyDescent="0.2">
      <c r="H925"/>
      <c r="I925"/>
      <c r="J925"/>
      <c r="K925"/>
      <c r="L925"/>
      <c r="M925"/>
      <c r="N925"/>
      <c r="O925"/>
      <c r="P925"/>
      <c r="Q925"/>
      <c r="R925"/>
      <c r="S925"/>
      <c r="T925"/>
      <c r="U925"/>
      <c r="V925"/>
      <c r="W925"/>
      <c r="X925"/>
      <c r="Y925"/>
      <c r="Z925"/>
    </row>
    <row r="926" spans="8:26" ht="15.75" customHeight="1" x14ac:dyDescent="0.2">
      <c r="H926"/>
      <c r="I926"/>
      <c r="J926"/>
      <c r="K926"/>
      <c r="L926"/>
      <c r="M926"/>
      <c r="N926"/>
      <c r="O926"/>
      <c r="P926"/>
      <c r="Q926"/>
      <c r="R926"/>
      <c r="S926"/>
      <c r="T926"/>
      <c r="U926"/>
      <c r="V926"/>
      <c r="W926"/>
      <c r="X926"/>
      <c r="Y926"/>
      <c r="Z926"/>
    </row>
    <row r="927" spans="8:26" ht="15.75" customHeight="1" x14ac:dyDescent="0.2">
      <c r="H927"/>
      <c r="I927"/>
      <c r="J927"/>
      <c r="K927"/>
      <c r="L927"/>
      <c r="M927"/>
      <c r="N927"/>
      <c r="O927"/>
      <c r="P927"/>
      <c r="Q927"/>
      <c r="R927"/>
      <c r="S927"/>
      <c r="T927"/>
      <c r="U927"/>
      <c r="V927"/>
      <c r="W927"/>
      <c r="X927"/>
      <c r="Y927"/>
      <c r="Z927"/>
    </row>
    <row r="928" spans="8:26" ht="15.75" customHeight="1" x14ac:dyDescent="0.2">
      <c r="H928"/>
      <c r="I928"/>
      <c r="J928"/>
      <c r="K928"/>
      <c r="L928"/>
      <c r="M928"/>
      <c r="N928"/>
      <c r="O928"/>
      <c r="P928"/>
      <c r="Q928"/>
      <c r="R928"/>
      <c r="S928"/>
      <c r="T928"/>
      <c r="U928"/>
      <c r="V928"/>
      <c r="W928"/>
      <c r="X928"/>
      <c r="Y928"/>
      <c r="Z928"/>
    </row>
    <row r="929" spans="8:26" ht="15.75" customHeight="1" x14ac:dyDescent="0.2">
      <c r="H929"/>
      <c r="I929"/>
      <c r="J929"/>
      <c r="K929"/>
      <c r="L929"/>
      <c r="M929"/>
      <c r="N929"/>
      <c r="O929"/>
      <c r="P929"/>
      <c r="Q929"/>
      <c r="R929"/>
      <c r="S929"/>
      <c r="T929"/>
      <c r="U929"/>
      <c r="V929"/>
      <c r="W929"/>
      <c r="X929"/>
      <c r="Y929"/>
      <c r="Z929"/>
    </row>
    <row r="930" spans="8:26" ht="15.75" customHeight="1" x14ac:dyDescent="0.2">
      <c r="H930"/>
      <c r="I930"/>
      <c r="J930"/>
      <c r="K930"/>
      <c r="L930"/>
      <c r="M930"/>
      <c r="N930"/>
      <c r="O930"/>
      <c r="P930"/>
      <c r="Q930"/>
      <c r="R930"/>
      <c r="S930"/>
      <c r="T930"/>
      <c r="U930"/>
      <c r="V930"/>
      <c r="W930"/>
      <c r="X930"/>
      <c r="Y930"/>
      <c r="Z930"/>
    </row>
    <row r="931" spans="8:26" ht="15.75" customHeight="1" x14ac:dyDescent="0.2">
      <c r="H931"/>
      <c r="I931"/>
      <c r="J931"/>
      <c r="K931"/>
      <c r="L931"/>
      <c r="M931"/>
      <c r="N931"/>
      <c r="O931"/>
      <c r="P931"/>
      <c r="Q931"/>
      <c r="R931"/>
      <c r="S931"/>
      <c r="T931"/>
      <c r="U931"/>
      <c r="V931"/>
      <c r="W931"/>
      <c r="X931"/>
      <c r="Y931"/>
      <c r="Z931"/>
    </row>
    <row r="932" spans="8:26" ht="15.75" customHeight="1" x14ac:dyDescent="0.2">
      <c r="H932"/>
      <c r="I932"/>
      <c r="J932"/>
      <c r="K932"/>
      <c r="L932"/>
      <c r="M932"/>
      <c r="N932"/>
      <c r="O932"/>
      <c r="P932"/>
      <c r="Q932"/>
      <c r="R932"/>
      <c r="S932"/>
      <c r="T932"/>
      <c r="U932"/>
      <c r="V932"/>
      <c r="W932"/>
      <c r="X932"/>
      <c r="Y932"/>
      <c r="Z932"/>
    </row>
    <row r="933" spans="8:26" ht="15.75" customHeight="1" x14ac:dyDescent="0.2">
      <c r="H933"/>
      <c r="I933"/>
      <c r="J933"/>
      <c r="K933"/>
      <c r="L933"/>
      <c r="M933"/>
      <c r="N933"/>
      <c r="O933"/>
      <c r="P933"/>
      <c r="Q933"/>
      <c r="R933"/>
      <c r="S933"/>
      <c r="T933"/>
      <c r="U933"/>
      <c r="V933"/>
      <c r="W933"/>
      <c r="X933"/>
      <c r="Y933"/>
      <c r="Z933"/>
    </row>
    <row r="934" spans="8:26" ht="15.75" customHeight="1" x14ac:dyDescent="0.2">
      <c r="H934"/>
      <c r="I934"/>
      <c r="J934"/>
      <c r="K934"/>
      <c r="L934"/>
      <c r="M934"/>
      <c r="N934"/>
      <c r="O934"/>
      <c r="P934"/>
      <c r="Q934"/>
      <c r="R934"/>
      <c r="S934"/>
      <c r="T934"/>
      <c r="U934"/>
      <c r="V934"/>
      <c r="W934"/>
      <c r="X934"/>
      <c r="Y934"/>
      <c r="Z934"/>
    </row>
    <row r="935" spans="8:26" ht="15.75" customHeight="1" x14ac:dyDescent="0.2">
      <c r="H935"/>
      <c r="I935"/>
      <c r="J935"/>
      <c r="K935"/>
      <c r="L935"/>
      <c r="M935"/>
      <c r="N935"/>
      <c r="O935"/>
      <c r="P935"/>
      <c r="Q935"/>
      <c r="R935"/>
      <c r="S935"/>
      <c r="T935"/>
      <c r="U935"/>
      <c r="V935"/>
      <c r="W935"/>
      <c r="X935"/>
      <c r="Y935"/>
      <c r="Z935"/>
    </row>
    <row r="936" spans="8:26" ht="15.75" customHeight="1" x14ac:dyDescent="0.2">
      <c r="H936"/>
      <c r="I936"/>
      <c r="J936"/>
      <c r="K936"/>
      <c r="L936"/>
      <c r="M936"/>
      <c r="N936"/>
      <c r="O936"/>
      <c r="P936"/>
      <c r="Q936"/>
      <c r="R936"/>
      <c r="S936"/>
      <c r="T936"/>
      <c r="U936"/>
      <c r="V936"/>
      <c r="W936"/>
      <c r="X936"/>
      <c r="Y936"/>
      <c r="Z936"/>
    </row>
    <row r="937" spans="8:26" ht="15.75" customHeight="1" x14ac:dyDescent="0.2">
      <c r="H937"/>
      <c r="I937"/>
      <c r="J937"/>
      <c r="K937"/>
      <c r="L937"/>
      <c r="M937"/>
      <c r="N937"/>
      <c r="O937"/>
      <c r="P937"/>
      <c r="Q937"/>
      <c r="R937"/>
      <c r="S937"/>
      <c r="T937"/>
      <c r="U937"/>
      <c r="V937"/>
      <c r="W937"/>
      <c r="X937"/>
      <c r="Y937"/>
      <c r="Z937"/>
    </row>
    <row r="938" spans="8:26" ht="15.75" customHeight="1" x14ac:dyDescent="0.2">
      <c r="H938"/>
      <c r="I938"/>
      <c r="J938"/>
      <c r="K938"/>
      <c r="L938"/>
      <c r="M938"/>
      <c r="N938"/>
      <c r="O938"/>
      <c r="P938"/>
      <c r="Q938"/>
      <c r="R938"/>
      <c r="S938"/>
      <c r="T938"/>
      <c r="U938"/>
      <c r="V938"/>
      <c r="W938"/>
      <c r="X938"/>
      <c r="Y938"/>
      <c r="Z938"/>
    </row>
    <row r="939" spans="8:26" ht="15.75" customHeight="1" x14ac:dyDescent="0.2">
      <c r="H939"/>
      <c r="I939"/>
      <c r="J939"/>
      <c r="K939"/>
      <c r="L939"/>
      <c r="M939"/>
      <c r="N939"/>
      <c r="O939"/>
      <c r="P939"/>
      <c r="Q939"/>
      <c r="R939"/>
      <c r="S939"/>
      <c r="T939"/>
      <c r="U939"/>
      <c r="V939"/>
      <c r="W939"/>
      <c r="X939"/>
      <c r="Y939"/>
      <c r="Z939"/>
    </row>
    <row r="940" spans="8:26" ht="15.75" customHeight="1" x14ac:dyDescent="0.2">
      <c r="H940"/>
      <c r="I940"/>
      <c r="J940"/>
      <c r="K940"/>
      <c r="L940"/>
      <c r="M940"/>
      <c r="N940"/>
      <c r="O940"/>
      <c r="P940"/>
      <c r="Q940"/>
      <c r="R940"/>
      <c r="S940"/>
      <c r="T940"/>
      <c r="U940"/>
      <c r="V940"/>
      <c r="W940"/>
      <c r="X940"/>
      <c r="Y940"/>
      <c r="Z940"/>
    </row>
    <row r="941" spans="8:26" ht="15.75" customHeight="1" x14ac:dyDescent="0.2">
      <c r="H941"/>
      <c r="I941"/>
      <c r="J941"/>
      <c r="K941"/>
      <c r="L941"/>
      <c r="M941"/>
      <c r="N941"/>
      <c r="O941"/>
      <c r="P941"/>
      <c r="Q941"/>
      <c r="R941"/>
      <c r="S941"/>
      <c r="T941"/>
      <c r="U941"/>
      <c r="V941"/>
      <c r="W941"/>
      <c r="X941"/>
      <c r="Y941"/>
      <c r="Z941"/>
    </row>
    <row r="942" spans="8:26" ht="15.75" customHeight="1" x14ac:dyDescent="0.2">
      <c r="H942"/>
      <c r="I942"/>
      <c r="J942"/>
      <c r="K942"/>
      <c r="L942"/>
      <c r="M942"/>
      <c r="N942"/>
      <c r="O942"/>
      <c r="P942"/>
      <c r="Q942"/>
      <c r="R942"/>
      <c r="S942"/>
      <c r="T942"/>
      <c r="U942"/>
      <c r="V942"/>
      <c r="W942"/>
      <c r="X942"/>
      <c r="Y942"/>
      <c r="Z942"/>
    </row>
    <row r="943" spans="8:26" ht="15.75" customHeight="1" x14ac:dyDescent="0.2">
      <c r="H943"/>
      <c r="I943"/>
      <c r="J943"/>
      <c r="K943"/>
      <c r="L943"/>
      <c r="M943"/>
      <c r="N943"/>
      <c r="O943"/>
      <c r="P943"/>
      <c r="Q943"/>
      <c r="R943"/>
      <c r="S943"/>
      <c r="T943"/>
      <c r="U943"/>
      <c r="V943"/>
      <c r="W943"/>
      <c r="X943"/>
      <c r="Y943"/>
      <c r="Z943"/>
    </row>
    <row r="944" spans="8:26" ht="15.75" customHeight="1" x14ac:dyDescent="0.2">
      <c r="H944"/>
      <c r="I944"/>
      <c r="J944"/>
      <c r="K944"/>
      <c r="L944"/>
      <c r="M944"/>
      <c r="N944"/>
      <c r="O944"/>
      <c r="P944"/>
      <c r="Q944"/>
      <c r="R944"/>
      <c r="S944"/>
      <c r="T944"/>
      <c r="U944"/>
      <c r="V944"/>
      <c r="W944"/>
      <c r="X944"/>
      <c r="Y944"/>
      <c r="Z944"/>
    </row>
    <row r="945" spans="8:26" ht="15.75" customHeight="1" x14ac:dyDescent="0.2">
      <c r="H945"/>
      <c r="I945"/>
      <c r="J945"/>
      <c r="K945"/>
      <c r="L945"/>
      <c r="M945"/>
      <c r="N945"/>
      <c r="O945"/>
      <c r="P945"/>
      <c r="Q945"/>
      <c r="R945"/>
      <c r="S945"/>
      <c r="T945"/>
      <c r="U945"/>
      <c r="V945"/>
      <c r="W945"/>
      <c r="X945"/>
      <c r="Y945"/>
      <c r="Z945"/>
    </row>
    <row r="946" spans="8:26" ht="15.75" customHeight="1" x14ac:dyDescent="0.2">
      <c r="H946"/>
      <c r="I946"/>
      <c r="J946"/>
      <c r="K946"/>
      <c r="L946"/>
      <c r="M946"/>
      <c r="N946"/>
      <c r="O946"/>
      <c r="P946"/>
      <c r="Q946"/>
      <c r="R946"/>
      <c r="S946"/>
      <c r="T946"/>
      <c r="U946"/>
      <c r="V946"/>
      <c r="W946"/>
      <c r="X946"/>
      <c r="Y946"/>
      <c r="Z946"/>
    </row>
    <row r="947" spans="8:26" ht="15.75" customHeight="1" x14ac:dyDescent="0.2">
      <c r="H947"/>
      <c r="I947"/>
      <c r="J947"/>
      <c r="K947"/>
      <c r="L947"/>
      <c r="M947"/>
      <c r="N947"/>
      <c r="O947"/>
      <c r="P947"/>
      <c r="Q947"/>
      <c r="R947"/>
      <c r="S947"/>
      <c r="T947"/>
      <c r="U947"/>
      <c r="V947"/>
      <c r="W947"/>
      <c r="X947"/>
      <c r="Y947"/>
      <c r="Z947"/>
    </row>
    <row r="948" spans="8:26" ht="15.75" customHeight="1" x14ac:dyDescent="0.2">
      <c r="H948"/>
      <c r="I948"/>
      <c r="J948"/>
      <c r="K948"/>
      <c r="L948"/>
      <c r="M948"/>
      <c r="N948"/>
      <c r="O948"/>
      <c r="P948"/>
      <c r="Q948"/>
      <c r="R948"/>
      <c r="S948"/>
      <c r="T948"/>
      <c r="U948"/>
      <c r="V948"/>
      <c r="W948"/>
      <c r="X948"/>
      <c r="Y948"/>
      <c r="Z948"/>
    </row>
    <row r="949" spans="8:26" ht="15.75" customHeight="1" x14ac:dyDescent="0.2">
      <c r="H949"/>
      <c r="I949"/>
      <c r="J949"/>
      <c r="K949"/>
      <c r="L949"/>
      <c r="M949"/>
      <c r="N949"/>
      <c r="O949"/>
      <c r="P949"/>
      <c r="Q949"/>
      <c r="R949"/>
      <c r="S949"/>
      <c r="T949"/>
      <c r="U949"/>
      <c r="V949"/>
      <c r="W949"/>
      <c r="X949"/>
      <c r="Y949"/>
      <c r="Z949"/>
    </row>
    <row r="950" spans="8:26" ht="15.75" customHeight="1" x14ac:dyDescent="0.2">
      <c r="H950"/>
      <c r="I950"/>
      <c r="J950"/>
      <c r="K950"/>
      <c r="L950"/>
      <c r="M950"/>
      <c r="N950"/>
      <c r="O950"/>
      <c r="P950"/>
      <c r="Q950"/>
      <c r="R950"/>
      <c r="S950"/>
      <c r="T950"/>
      <c r="U950"/>
      <c r="V950"/>
      <c r="W950"/>
      <c r="X950"/>
      <c r="Y950"/>
      <c r="Z950"/>
    </row>
    <row r="951" spans="8:26" ht="15.75" customHeight="1" x14ac:dyDescent="0.2">
      <c r="H951"/>
      <c r="I951"/>
      <c r="J951"/>
      <c r="K951"/>
      <c r="L951"/>
      <c r="M951"/>
      <c r="N951"/>
      <c r="O951"/>
      <c r="P951"/>
      <c r="Q951"/>
      <c r="R951"/>
      <c r="S951"/>
      <c r="T951"/>
      <c r="U951"/>
      <c r="V951"/>
      <c r="W951"/>
      <c r="X951"/>
      <c r="Y951"/>
      <c r="Z951"/>
    </row>
    <row r="952" spans="8:26" ht="15.75" customHeight="1" x14ac:dyDescent="0.2">
      <c r="H952"/>
      <c r="I952"/>
      <c r="J952"/>
      <c r="K952"/>
      <c r="L952"/>
      <c r="M952"/>
      <c r="N952"/>
      <c r="O952"/>
      <c r="P952"/>
      <c r="Q952"/>
      <c r="R952"/>
      <c r="S952"/>
      <c r="T952"/>
      <c r="U952"/>
      <c r="V952"/>
      <c r="W952"/>
      <c r="X952"/>
      <c r="Y952"/>
      <c r="Z952"/>
    </row>
    <row r="953" spans="8:26" ht="15.75" customHeight="1" x14ac:dyDescent="0.2">
      <c r="H953"/>
      <c r="I953"/>
      <c r="J953"/>
      <c r="K953"/>
      <c r="L953"/>
      <c r="M953"/>
      <c r="N953"/>
      <c r="O953"/>
      <c r="P953"/>
      <c r="Q953"/>
      <c r="R953"/>
      <c r="S953"/>
      <c r="T953"/>
      <c r="U953"/>
      <c r="V953"/>
      <c r="W953"/>
      <c r="X953"/>
      <c r="Y953"/>
      <c r="Z953"/>
    </row>
    <row r="954" spans="8:26" ht="15.75" customHeight="1" x14ac:dyDescent="0.2">
      <c r="H954"/>
      <c r="I954"/>
      <c r="J954"/>
      <c r="K954"/>
      <c r="L954"/>
      <c r="M954"/>
      <c r="N954"/>
      <c r="O954"/>
      <c r="P954"/>
      <c r="Q954"/>
      <c r="R954"/>
      <c r="S954"/>
      <c r="T954"/>
      <c r="U954"/>
      <c r="V954"/>
      <c r="W954"/>
      <c r="X954"/>
      <c r="Y954"/>
      <c r="Z954"/>
    </row>
    <row r="955" spans="8:26" ht="15.75" customHeight="1" x14ac:dyDescent="0.2">
      <c r="H955"/>
      <c r="I955"/>
      <c r="J955"/>
      <c r="K955"/>
      <c r="L955"/>
      <c r="M955"/>
      <c r="N955"/>
      <c r="O955"/>
      <c r="P955"/>
      <c r="Q955"/>
      <c r="R955"/>
      <c r="S955"/>
      <c r="T955"/>
      <c r="U955"/>
      <c r="V955"/>
      <c r="W955"/>
      <c r="X955"/>
      <c r="Y955"/>
      <c r="Z955"/>
    </row>
    <row r="956" spans="8:26" ht="15.75" customHeight="1" x14ac:dyDescent="0.2">
      <c r="H956"/>
      <c r="I956"/>
      <c r="J956"/>
      <c r="K956"/>
      <c r="L956"/>
      <c r="M956"/>
      <c r="N956"/>
      <c r="O956"/>
      <c r="P956"/>
      <c r="Q956"/>
      <c r="R956"/>
      <c r="S956"/>
      <c r="T956"/>
      <c r="U956"/>
      <c r="V956"/>
      <c r="W956"/>
      <c r="X956"/>
      <c r="Y956"/>
      <c r="Z956"/>
    </row>
    <row r="957" spans="8:26" ht="15.75" customHeight="1" x14ac:dyDescent="0.2">
      <c r="H957"/>
      <c r="I957"/>
      <c r="J957"/>
      <c r="K957"/>
      <c r="L957"/>
      <c r="M957"/>
      <c r="N957"/>
      <c r="O957"/>
      <c r="P957"/>
      <c r="Q957"/>
      <c r="R957"/>
      <c r="S957"/>
      <c r="T957"/>
      <c r="U957"/>
      <c r="V957"/>
      <c r="W957"/>
      <c r="X957"/>
      <c r="Y957"/>
      <c r="Z957"/>
    </row>
    <row r="958" spans="8:26" ht="15.75" customHeight="1" x14ac:dyDescent="0.2">
      <c r="H958"/>
      <c r="I958"/>
      <c r="J958"/>
      <c r="K958"/>
      <c r="L958"/>
      <c r="M958"/>
      <c r="N958"/>
      <c r="O958"/>
      <c r="P958"/>
      <c r="Q958"/>
      <c r="R958"/>
      <c r="S958"/>
      <c r="T958"/>
      <c r="U958"/>
      <c r="V958"/>
      <c r="W958"/>
      <c r="X958"/>
      <c r="Y958"/>
      <c r="Z958"/>
    </row>
    <row r="959" spans="8:26" ht="15.75" customHeight="1" x14ac:dyDescent="0.2">
      <c r="H959"/>
      <c r="I959"/>
      <c r="J959"/>
      <c r="K959"/>
      <c r="L959"/>
      <c r="M959"/>
      <c r="N959"/>
      <c r="O959"/>
      <c r="P959"/>
      <c r="Q959"/>
      <c r="R959"/>
      <c r="S959"/>
      <c r="T959"/>
      <c r="U959"/>
      <c r="V959"/>
      <c r="W959"/>
      <c r="X959"/>
      <c r="Y959"/>
      <c r="Z959"/>
    </row>
    <row r="960" spans="8:26" ht="15.75" customHeight="1" x14ac:dyDescent="0.2">
      <c r="H960"/>
      <c r="I960"/>
      <c r="J960"/>
      <c r="K960"/>
      <c r="L960"/>
      <c r="M960"/>
      <c r="N960"/>
      <c r="O960"/>
      <c r="P960"/>
      <c r="Q960"/>
      <c r="R960"/>
      <c r="S960"/>
      <c r="T960"/>
      <c r="U960"/>
      <c r="V960"/>
      <c r="W960"/>
      <c r="X960"/>
      <c r="Y960"/>
      <c r="Z960"/>
    </row>
    <row r="961" spans="8:26" ht="15.75" customHeight="1" x14ac:dyDescent="0.2">
      <c r="H961"/>
      <c r="I961"/>
      <c r="J961"/>
      <c r="K961"/>
      <c r="L961"/>
      <c r="M961"/>
      <c r="N961"/>
      <c r="O961"/>
      <c r="P961"/>
      <c r="Q961"/>
      <c r="R961"/>
      <c r="S961"/>
      <c r="T961"/>
      <c r="U961"/>
      <c r="V961"/>
      <c r="W961"/>
      <c r="X961"/>
      <c r="Y961"/>
      <c r="Z961"/>
    </row>
    <row r="962" spans="8:26" ht="15.75" customHeight="1" x14ac:dyDescent="0.2">
      <c r="H962"/>
      <c r="I962"/>
      <c r="J962"/>
      <c r="K962"/>
      <c r="L962"/>
      <c r="M962"/>
      <c r="N962"/>
      <c r="O962"/>
      <c r="P962"/>
      <c r="Q962"/>
      <c r="R962"/>
      <c r="S962"/>
      <c r="T962"/>
      <c r="U962"/>
      <c r="V962"/>
      <c r="W962"/>
      <c r="X962"/>
      <c r="Y962"/>
      <c r="Z962"/>
    </row>
    <row r="963" spans="8:26" ht="15.75" customHeight="1" x14ac:dyDescent="0.2">
      <c r="H963"/>
      <c r="I963"/>
      <c r="J963"/>
      <c r="K963"/>
      <c r="L963"/>
      <c r="M963"/>
      <c r="N963"/>
      <c r="O963"/>
      <c r="P963"/>
      <c r="Q963"/>
      <c r="R963"/>
      <c r="S963"/>
      <c r="T963"/>
      <c r="U963"/>
      <c r="V963"/>
      <c r="W963"/>
      <c r="X963"/>
      <c r="Y963"/>
      <c r="Z963"/>
    </row>
    <row r="964" spans="8:26" ht="15.75" customHeight="1" x14ac:dyDescent="0.2">
      <c r="H964"/>
      <c r="I964"/>
      <c r="J964"/>
      <c r="K964"/>
      <c r="L964"/>
      <c r="M964"/>
      <c r="N964"/>
      <c r="O964"/>
      <c r="P964"/>
      <c r="Q964"/>
      <c r="R964"/>
      <c r="S964"/>
      <c r="T964"/>
      <c r="U964"/>
      <c r="V964"/>
      <c r="W964"/>
      <c r="X964"/>
      <c r="Y964"/>
      <c r="Z964"/>
    </row>
    <row r="965" spans="8:26" ht="15.75" customHeight="1" x14ac:dyDescent="0.2">
      <c r="H965"/>
      <c r="I965"/>
      <c r="J965"/>
      <c r="K965"/>
      <c r="L965"/>
      <c r="M965"/>
      <c r="N965"/>
      <c r="O965"/>
      <c r="P965"/>
      <c r="Q965"/>
      <c r="R965"/>
      <c r="S965"/>
      <c r="T965"/>
      <c r="U965"/>
      <c r="V965"/>
      <c r="W965"/>
      <c r="X965"/>
      <c r="Y965"/>
      <c r="Z965"/>
    </row>
    <row r="966" spans="8:26" ht="15.75" customHeight="1" x14ac:dyDescent="0.2">
      <c r="H966"/>
      <c r="I966"/>
      <c r="J966"/>
      <c r="K966"/>
      <c r="L966"/>
      <c r="M966"/>
      <c r="N966"/>
      <c r="O966"/>
      <c r="P966"/>
      <c r="Q966"/>
      <c r="R966"/>
      <c r="S966"/>
      <c r="T966"/>
      <c r="U966"/>
      <c r="V966"/>
      <c r="W966"/>
      <c r="X966"/>
      <c r="Y966"/>
      <c r="Z966"/>
    </row>
    <row r="967" spans="8:26" ht="15.75" customHeight="1" x14ac:dyDescent="0.2">
      <c r="H967"/>
      <c r="I967"/>
      <c r="J967"/>
      <c r="K967"/>
      <c r="L967"/>
      <c r="M967"/>
      <c r="N967"/>
      <c r="O967"/>
      <c r="P967"/>
      <c r="Q967"/>
      <c r="R967"/>
      <c r="S967"/>
      <c r="T967"/>
      <c r="U967"/>
      <c r="V967"/>
      <c r="W967"/>
      <c r="X967"/>
      <c r="Y967"/>
      <c r="Z967"/>
    </row>
    <row r="968" spans="8:26" ht="15.75" customHeight="1" x14ac:dyDescent="0.2">
      <c r="H968"/>
      <c r="I968"/>
      <c r="J968"/>
      <c r="K968"/>
      <c r="L968"/>
      <c r="M968"/>
      <c r="N968"/>
      <c r="O968"/>
      <c r="P968"/>
      <c r="Q968"/>
      <c r="R968"/>
      <c r="S968"/>
      <c r="T968"/>
      <c r="U968"/>
      <c r="V968"/>
      <c r="W968"/>
      <c r="X968"/>
      <c r="Y968"/>
      <c r="Z968"/>
    </row>
    <row r="969" spans="8:26" ht="15.75" customHeight="1" x14ac:dyDescent="0.2">
      <c r="H969"/>
      <c r="I969"/>
      <c r="J969"/>
      <c r="K969"/>
      <c r="L969"/>
      <c r="M969"/>
      <c r="N969"/>
      <c r="O969"/>
      <c r="P969"/>
      <c r="Q969"/>
      <c r="R969"/>
      <c r="S969"/>
      <c r="T969"/>
      <c r="U969"/>
      <c r="V969"/>
      <c r="W969"/>
      <c r="X969"/>
      <c r="Y969"/>
      <c r="Z969"/>
    </row>
    <row r="970" spans="8:26" ht="15.75" customHeight="1" x14ac:dyDescent="0.2">
      <c r="H970"/>
      <c r="I970"/>
      <c r="J970"/>
      <c r="K970"/>
      <c r="L970"/>
      <c r="M970"/>
      <c r="N970"/>
      <c r="O970"/>
      <c r="P970"/>
      <c r="Q970"/>
      <c r="R970"/>
      <c r="S970"/>
      <c r="T970"/>
      <c r="U970"/>
      <c r="V970"/>
      <c r="W970"/>
      <c r="X970"/>
      <c r="Y970"/>
      <c r="Z970"/>
    </row>
    <row r="971" spans="8:26" ht="15.75" customHeight="1" x14ac:dyDescent="0.2">
      <c r="H971"/>
      <c r="I971"/>
      <c r="J971"/>
      <c r="K971"/>
      <c r="L971"/>
      <c r="M971"/>
      <c r="N971"/>
      <c r="O971"/>
      <c r="P971"/>
      <c r="Q971"/>
      <c r="R971"/>
      <c r="S971"/>
      <c r="T971"/>
      <c r="U971"/>
      <c r="V971"/>
      <c r="W971"/>
      <c r="X971"/>
      <c r="Y971"/>
      <c r="Z971"/>
    </row>
    <row r="972" spans="8:26" ht="15.75" customHeight="1" x14ac:dyDescent="0.2">
      <c r="H972"/>
      <c r="I972"/>
      <c r="J972"/>
      <c r="K972"/>
      <c r="L972"/>
      <c r="M972"/>
      <c r="N972"/>
      <c r="O972"/>
      <c r="P972"/>
      <c r="Q972"/>
      <c r="R972"/>
      <c r="S972"/>
      <c r="T972"/>
      <c r="U972"/>
      <c r="V972"/>
      <c r="W972"/>
      <c r="X972"/>
      <c r="Y972"/>
      <c r="Z972"/>
    </row>
    <row r="973" spans="8:26" ht="15.75" customHeight="1" x14ac:dyDescent="0.2">
      <c r="H973"/>
      <c r="I973"/>
      <c r="J973"/>
      <c r="K973"/>
      <c r="L973"/>
      <c r="M973"/>
      <c r="N973"/>
      <c r="O973"/>
      <c r="P973"/>
      <c r="Q973"/>
      <c r="R973"/>
      <c r="S973"/>
      <c r="T973"/>
      <c r="U973"/>
      <c r="V973"/>
      <c r="W973"/>
      <c r="X973"/>
      <c r="Y973"/>
      <c r="Z973"/>
    </row>
    <row r="974" spans="8:26" ht="15.75" customHeight="1" x14ac:dyDescent="0.2">
      <c r="H974"/>
      <c r="I974"/>
      <c r="J974"/>
      <c r="K974"/>
      <c r="L974"/>
      <c r="M974"/>
      <c r="N974"/>
      <c r="O974"/>
      <c r="P974"/>
      <c r="Q974"/>
      <c r="R974"/>
      <c r="S974"/>
      <c r="T974"/>
      <c r="U974"/>
      <c r="V974"/>
      <c r="W974"/>
      <c r="X974"/>
      <c r="Y974"/>
      <c r="Z974"/>
    </row>
    <row r="975" spans="8:26" ht="15.75" customHeight="1" x14ac:dyDescent="0.2">
      <c r="H975"/>
      <c r="I975"/>
      <c r="J975"/>
      <c r="K975"/>
      <c r="L975"/>
      <c r="M975"/>
      <c r="N975"/>
      <c r="O975"/>
      <c r="P975"/>
      <c r="Q975"/>
      <c r="R975"/>
      <c r="S975"/>
      <c r="T975"/>
      <c r="U975"/>
      <c r="V975"/>
      <c r="W975"/>
      <c r="X975"/>
      <c r="Y975"/>
      <c r="Z975"/>
    </row>
    <row r="976" spans="8:26" ht="15.75" customHeight="1" x14ac:dyDescent="0.2">
      <c r="H976"/>
      <c r="I976"/>
      <c r="J976"/>
      <c r="K976"/>
      <c r="L976"/>
      <c r="M976"/>
      <c r="N976"/>
      <c r="O976"/>
      <c r="P976"/>
      <c r="Q976"/>
      <c r="R976"/>
      <c r="S976"/>
      <c r="T976"/>
      <c r="U976"/>
      <c r="V976"/>
      <c r="W976"/>
      <c r="X976"/>
      <c r="Y976"/>
      <c r="Z976"/>
    </row>
    <row r="977" spans="8:26" ht="15.75" customHeight="1" x14ac:dyDescent="0.2">
      <c r="H977"/>
      <c r="I977"/>
      <c r="J977"/>
      <c r="K977"/>
      <c r="L977"/>
      <c r="M977"/>
      <c r="N977"/>
      <c r="O977"/>
      <c r="P977"/>
      <c r="Q977"/>
      <c r="R977"/>
      <c r="S977"/>
      <c r="T977"/>
      <c r="U977"/>
      <c r="V977"/>
      <c r="W977"/>
      <c r="X977"/>
      <c r="Y977"/>
      <c r="Z977"/>
    </row>
    <row r="978" spans="8:26" ht="15.75" customHeight="1" x14ac:dyDescent="0.2">
      <c r="H978"/>
      <c r="I978"/>
      <c r="J978"/>
      <c r="K978"/>
      <c r="L978"/>
      <c r="M978"/>
      <c r="N978"/>
      <c r="O978"/>
      <c r="P978"/>
      <c r="Q978"/>
      <c r="R978"/>
      <c r="S978"/>
      <c r="T978"/>
      <c r="U978"/>
      <c r="V978"/>
      <c r="W978"/>
      <c r="X978"/>
      <c r="Y978"/>
      <c r="Z978"/>
    </row>
    <row r="979" spans="8:26" ht="15.75" customHeight="1" x14ac:dyDescent="0.2">
      <c r="H979"/>
      <c r="I979"/>
      <c r="J979"/>
      <c r="K979"/>
      <c r="L979"/>
      <c r="M979"/>
      <c r="N979"/>
      <c r="O979"/>
      <c r="P979"/>
      <c r="Q979"/>
      <c r="R979"/>
      <c r="S979"/>
      <c r="T979"/>
      <c r="U979"/>
      <c r="V979"/>
      <c r="W979"/>
      <c r="X979"/>
      <c r="Y979"/>
      <c r="Z979"/>
    </row>
    <row r="980" spans="8:26" ht="15.75" customHeight="1" x14ac:dyDescent="0.2">
      <c r="H980"/>
      <c r="I980"/>
      <c r="J980"/>
      <c r="K980"/>
      <c r="L980"/>
      <c r="M980"/>
      <c r="N980"/>
      <c r="O980"/>
      <c r="P980"/>
      <c r="Q980"/>
      <c r="R980"/>
      <c r="S980"/>
      <c r="T980"/>
      <c r="U980"/>
      <c r="V980"/>
      <c r="W980"/>
      <c r="X980"/>
      <c r="Y980"/>
      <c r="Z980"/>
    </row>
    <row r="981" spans="8:26" ht="15.75" customHeight="1" x14ac:dyDescent="0.2">
      <c r="H981"/>
      <c r="I981"/>
      <c r="J981"/>
      <c r="K981"/>
      <c r="L981"/>
      <c r="M981"/>
      <c r="N981"/>
      <c r="O981"/>
      <c r="P981"/>
      <c r="Q981"/>
      <c r="R981"/>
      <c r="S981"/>
      <c r="T981"/>
      <c r="U981"/>
      <c r="V981"/>
      <c r="W981"/>
      <c r="X981"/>
      <c r="Y981"/>
      <c r="Z981"/>
    </row>
    <row r="982" spans="8:26" ht="15.75" customHeight="1" x14ac:dyDescent="0.2">
      <c r="H982"/>
      <c r="I982"/>
      <c r="J982"/>
      <c r="K982"/>
      <c r="L982"/>
      <c r="M982"/>
      <c r="N982"/>
      <c r="O982"/>
      <c r="P982"/>
      <c r="Q982"/>
      <c r="R982"/>
      <c r="S982"/>
      <c r="T982"/>
      <c r="U982"/>
      <c r="V982"/>
      <c r="W982"/>
      <c r="X982"/>
      <c r="Y982"/>
      <c r="Z982"/>
    </row>
    <row r="983" spans="8:26" ht="15.75" customHeight="1" x14ac:dyDescent="0.2">
      <c r="H983"/>
      <c r="I983"/>
      <c r="J983"/>
      <c r="K983"/>
      <c r="L983"/>
      <c r="M983"/>
      <c r="N983"/>
      <c r="O983"/>
      <c r="P983"/>
      <c r="Q983"/>
      <c r="R983"/>
      <c r="S983"/>
      <c r="T983"/>
      <c r="U983"/>
      <c r="V983"/>
      <c r="W983"/>
      <c r="X983"/>
      <c r="Y983"/>
      <c r="Z983"/>
    </row>
    <row r="984" spans="8:26" ht="15.75" customHeight="1" x14ac:dyDescent="0.2">
      <c r="H984"/>
      <c r="I984"/>
      <c r="J984"/>
      <c r="K984"/>
      <c r="L984"/>
      <c r="M984"/>
      <c r="N984"/>
      <c r="O984"/>
      <c r="P984"/>
      <c r="Q984"/>
      <c r="R984"/>
      <c r="S984"/>
      <c r="T984"/>
      <c r="U984"/>
      <c r="V984"/>
      <c r="W984"/>
      <c r="X984"/>
      <c r="Y984"/>
      <c r="Z984"/>
    </row>
    <row r="985" spans="8:26" ht="15.75" customHeight="1" x14ac:dyDescent="0.2">
      <c r="H985"/>
      <c r="I985"/>
      <c r="J985"/>
      <c r="K985"/>
      <c r="L985"/>
      <c r="M985"/>
      <c r="N985"/>
      <c r="O985"/>
      <c r="P985"/>
      <c r="Q985"/>
      <c r="R985"/>
      <c r="S985"/>
      <c r="T985"/>
      <c r="U985"/>
      <c r="V985"/>
      <c r="W985"/>
      <c r="X985"/>
      <c r="Y985"/>
      <c r="Z985"/>
    </row>
    <row r="986" spans="8:26" ht="15.75" customHeight="1" x14ac:dyDescent="0.2">
      <c r="H986"/>
      <c r="I986"/>
      <c r="J986"/>
      <c r="K986"/>
      <c r="L986"/>
      <c r="M986"/>
      <c r="N986"/>
      <c r="O986"/>
      <c r="P986"/>
      <c r="Q986"/>
      <c r="R986"/>
      <c r="S986"/>
      <c r="T986"/>
      <c r="U986"/>
      <c r="V986"/>
      <c r="W986"/>
      <c r="X986"/>
      <c r="Y986"/>
      <c r="Z986"/>
    </row>
    <row r="987" spans="8:26" ht="15.75" customHeight="1" x14ac:dyDescent="0.2">
      <c r="H987"/>
      <c r="I987"/>
      <c r="J987"/>
      <c r="K987"/>
      <c r="L987"/>
      <c r="M987"/>
      <c r="N987"/>
      <c r="O987"/>
      <c r="P987"/>
      <c r="Q987"/>
      <c r="R987"/>
      <c r="S987"/>
      <c r="T987"/>
      <c r="U987"/>
      <c r="V987"/>
      <c r="W987"/>
      <c r="X987"/>
      <c r="Y987"/>
      <c r="Z987"/>
    </row>
    <row r="988" spans="8:26" ht="15.75" customHeight="1" x14ac:dyDescent="0.2">
      <c r="H988"/>
      <c r="I988"/>
      <c r="J988"/>
      <c r="K988"/>
      <c r="L988"/>
      <c r="M988"/>
      <c r="N988"/>
      <c r="O988"/>
      <c r="P988"/>
      <c r="Q988"/>
      <c r="R988"/>
      <c r="S988"/>
      <c r="T988"/>
      <c r="U988"/>
      <c r="V988"/>
      <c r="W988"/>
      <c r="X988"/>
      <c r="Y988"/>
      <c r="Z988"/>
    </row>
    <row r="989" spans="8:26" ht="15.75" customHeight="1" x14ac:dyDescent="0.2">
      <c r="H989"/>
      <c r="I989"/>
      <c r="J989"/>
      <c r="K989"/>
      <c r="L989"/>
      <c r="M989"/>
      <c r="N989"/>
      <c r="O989"/>
      <c r="P989"/>
      <c r="Q989"/>
      <c r="R989"/>
      <c r="S989"/>
      <c r="T989"/>
      <c r="U989"/>
      <c r="V989"/>
      <c r="W989"/>
      <c r="X989"/>
      <c r="Y989"/>
      <c r="Z989"/>
    </row>
    <row r="990" spans="8:26" ht="15.75" customHeight="1" x14ac:dyDescent="0.2">
      <c r="H990"/>
      <c r="I990"/>
      <c r="J990"/>
      <c r="K990"/>
      <c r="L990"/>
      <c r="M990"/>
      <c r="N990"/>
      <c r="O990"/>
      <c r="P990"/>
      <c r="Q990"/>
      <c r="R990"/>
      <c r="S990"/>
      <c r="T990"/>
      <c r="U990"/>
      <c r="V990"/>
      <c r="W990"/>
      <c r="X990"/>
      <c r="Y990"/>
      <c r="Z990"/>
    </row>
    <row r="991" spans="8:26" ht="15.75" customHeight="1" x14ac:dyDescent="0.2">
      <c r="H991"/>
      <c r="I991"/>
      <c r="J991"/>
      <c r="K991"/>
      <c r="L991"/>
      <c r="M991"/>
      <c r="N991"/>
      <c r="O991"/>
      <c r="P991"/>
      <c r="Q991"/>
      <c r="R991"/>
      <c r="S991"/>
      <c r="T991"/>
      <c r="U991"/>
      <c r="V991"/>
      <c r="W991"/>
      <c r="X991"/>
      <c r="Y991"/>
      <c r="Z991"/>
    </row>
    <row r="992" spans="8:26" ht="15.75" customHeight="1" x14ac:dyDescent="0.2">
      <c r="H992"/>
      <c r="I992"/>
      <c r="J992"/>
      <c r="K992"/>
      <c r="L992"/>
      <c r="M992"/>
      <c r="N992"/>
      <c r="O992"/>
      <c r="P992"/>
      <c r="Q992"/>
      <c r="R992"/>
      <c r="S992"/>
      <c r="T992"/>
      <c r="U992"/>
      <c r="V992"/>
      <c r="W992"/>
      <c r="X992"/>
      <c r="Y992"/>
      <c r="Z992"/>
    </row>
    <row r="993" spans="8:26" ht="15.75" customHeight="1" x14ac:dyDescent="0.2">
      <c r="H993"/>
      <c r="I993"/>
      <c r="J993"/>
      <c r="K993"/>
      <c r="L993"/>
      <c r="M993"/>
      <c r="N993"/>
      <c r="O993"/>
      <c r="P993"/>
      <c r="Q993"/>
      <c r="R993"/>
      <c r="S993"/>
      <c r="T993"/>
      <c r="U993"/>
      <c r="V993"/>
      <c r="W993"/>
      <c r="X993"/>
      <c r="Y993"/>
      <c r="Z993"/>
    </row>
    <row r="994" spans="8:26" ht="15.75" customHeight="1" x14ac:dyDescent="0.2">
      <c r="H994"/>
      <c r="I994"/>
      <c r="J994"/>
      <c r="K994"/>
      <c r="L994"/>
      <c r="M994"/>
      <c r="N994"/>
      <c r="O994"/>
      <c r="P994"/>
      <c r="Q994"/>
      <c r="R994"/>
      <c r="S994"/>
      <c r="T994"/>
      <c r="U994"/>
      <c r="V994"/>
      <c r="W994"/>
      <c r="X994"/>
      <c r="Y994"/>
      <c r="Z994"/>
    </row>
    <row r="995" spans="8:26" ht="15.75" customHeight="1" x14ac:dyDescent="0.2">
      <c r="H995"/>
      <c r="I995"/>
      <c r="J995"/>
      <c r="K995"/>
      <c r="L995"/>
      <c r="M995"/>
      <c r="N995"/>
      <c r="O995"/>
      <c r="P995"/>
      <c r="Q995"/>
      <c r="R995"/>
      <c r="S995"/>
      <c r="T995"/>
      <c r="U995"/>
      <c r="V995"/>
      <c r="W995"/>
      <c r="X995"/>
      <c r="Y995"/>
      <c r="Z995"/>
    </row>
    <row r="996" spans="8:26" ht="15.75" customHeight="1" x14ac:dyDescent="0.2">
      <c r="H996"/>
      <c r="I996"/>
      <c r="J996"/>
      <c r="K996"/>
      <c r="L996"/>
      <c r="M996"/>
      <c r="N996"/>
      <c r="O996"/>
      <c r="P996"/>
      <c r="Q996"/>
      <c r="R996"/>
      <c r="S996"/>
      <c r="T996"/>
      <c r="U996"/>
      <c r="V996"/>
      <c r="W996"/>
      <c r="X996"/>
      <c r="Y996"/>
      <c r="Z996"/>
    </row>
    <row r="997" spans="8:26" ht="15.75" customHeight="1" x14ac:dyDescent="0.2">
      <c r="H997"/>
      <c r="I997"/>
      <c r="J997"/>
      <c r="K997"/>
      <c r="L997"/>
      <c r="M997"/>
      <c r="N997"/>
      <c r="O997"/>
      <c r="P997"/>
      <c r="Q997"/>
      <c r="R997"/>
      <c r="S997"/>
      <c r="T997"/>
      <c r="U997"/>
      <c r="V997"/>
      <c r="W997"/>
      <c r="X997"/>
      <c r="Y997"/>
      <c r="Z997"/>
    </row>
    <row r="998" spans="8:26" ht="15.75" customHeight="1" x14ac:dyDescent="0.2">
      <c r="H998"/>
      <c r="I998"/>
      <c r="J998"/>
      <c r="K998"/>
      <c r="L998"/>
      <c r="M998"/>
      <c r="N998"/>
      <c r="O998"/>
      <c r="P998"/>
      <c r="Q998"/>
      <c r="R998"/>
      <c r="S998"/>
      <c r="T998"/>
      <c r="U998"/>
      <c r="V998"/>
      <c r="W998"/>
      <c r="X998"/>
      <c r="Y998"/>
      <c r="Z998"/>
    </row>
    <row r="999" spans="8:26" ht="15.75" customHeight="1" x14ac:dyDescent="0.2">
      <c r="H999"/>
      <c r="I999"/>
      <c r="J999"/>
      <c r="K999"/>
      <c r="L999"/>
      <c r="M999"/>
      <c r="N999"/>
      <c r="O999"/>
      <c r="P999"/>
      <c r="Q999"/>
      <c r="R999"/>
      <c r="S999"/>
      <c r="T999"/>
      <c r="U999"/>
      <c r="V999"/>
      <c r="W999"/>
      <c r="X999"/>
      <c r="Y999"/>
      <c r="Z999"/>
    </row>
    <row r="1000" spans="8:26" ht="15.75" customHeight="1" x14ac:dyDescent="0.2">
      <c r="H1000"/>
      <c r="I1000"/>
      <c r="J1000"/>
      <c r="K1000"/>
      <c r="L1000"/>
      <c r="M1000"/>
      <c r="N1000"/>
      <c r="O1000"/>
      <c r="P1000"/>
      <c r="Q1000"/>
      <c r="R1000"/>
      <c r="S1000"/>
      <c r="T1000"/>
      <c r="U1000"/>
      <c r="V1000"/>
      <c r="W1000"/>
      <c r="X1000"/>
      <c r="Y1000"/>
      <c r="Z1000"/>
    </row>
  </sheetData>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3.28515625" defaultRowHeight="15" customHeight="1" x14ac:dyDescent="0.2"/>
  <cols>
    <col min="1" max="1" width="16.5703125" style="53" customWidth="1"/>
    <col min="2" max="2" width="5.7109375" style="53" customWidth="1"/>
    <col min="3" max="3" width="37.42578125" style="53" customWidth="1"/>
    <col min="4" max="4" width="9.42578125" style="53" customWidth="1"/>
    <col min="5" max="5" width="20.140625" style="53" customWidth="1"/>
    <col min="6" max="6" width="9.28515625" style="53" customWidth="1"/>
    <col min="7" max="7" width="7.7109375" style="53" customWidth="1"/>
    <col min="8" max="9" width="16.28515625" style="53" customWidth="1"/>
    <col min="10" max="24" width="8" style="53" customWidth="1"/>
    <col min="25" max="26" width="17.28515625" style="53" customWidth="1"/>
  </cols>
  <sheetData>
    <row r="1" spans="1:26" ht="12.75" customHeight="1" x14ac:dyDescent="0.2">
      <c r="Y1"/>
      <c r="Z1"/>
    </row>
    <row r="2" spans="1:26" ht="37.5" customHeight="1" x14ac:dyDescent="0.2">
      <c r="A2" s="30" t="s">
        <v>22</v>
      </c>
      <c r="B2" s="51"/>
      <c r="C2" s="51"/>
      <c r="D2" s="51"/>
      <c r="E2" s="51"/>
      <c r="F2" s="51"/>
      <c r="G2" s="51"/>
      <c r="H2" s="51"/>
      <c r="I2" s="51"/>
      <c r="J2" s="59"/>
      <c r="K2" s="59"/>
      <c r="L2" s="59"/>
      <c r="M2" s="59"/>
      <c r="N2" s="59"/>
      <c r="O2" s="59"/>
      <c r="P2" s="59"/>
      <c r="Q2" s="59"/>
      <c r="R2" s="59"/>
      <c r="S2" s="59"/>
      <c r="T2" s="59"/>
      <c r="U2" s="59"/>
      <c r="V2" s="59"/>
      <c r="W2" s="59"/>
      <c r="X2" s="59"/>
      <c r="Y2"/>
      <c r="Z2"/>
    </row>
    <row r="3" spans="1:26" ht="15.75" customHeight="1" x14ac:dyDescent="0.2">
      <c r="A3" s="59"/>
      <c r="B3" s="80"/>
      <c r="C3" s="80"/>
      <c r="D3" s="80"/>
      <c r="E3" s="80"/>
      <c r="F3" s="80"/>
      <c r="G3" s="80"/>
      <c r="H3" s="59"/>
      <c r="I3" s="81" t="s">
        <v>23</v>
      </c>
      <c r="J3" s="59"/>
      <c r="K3" s="59"/>
      <c r="L3" s="59"/>
      <c r="M3" s="59"/>
      <c r="N3" s="59"/>
      <c r="O3" s="59"/>
      <c r="P3" s="59"/>
      <c r="Q3" s="59"/>
      <c r="R3" s="59"/>
      <c r="S3" s="59"/>
      <c r="T3" s="59"/>
      <c r="U3" s="59"/>
      <c r="V3" s="59"/>
      <c r="W3" s="59"/>
      <c r="X3" s="59"/>
      <c r="Y3"/>
      <c r="Z3"/>
    </row>
    <row r="4" spans="1:26" ht="32.25" customHeight="1" x14ac:dyDescent="0.35">
      <c r="A4" s="29" t="s">
        <v>24</v>
      </c>
      <c r="B4" s="51"/>
      <c r="C4" s="51"/>
      <c r="D4" s="51"/>
      <c r="E4" s="51"/>
      <c r="F4" s="51"/>
      <c r="G4" s="51"/>
      <c r="H4" s="51"/>
      <c r="I4" s="51"/>
      <c r="J4" s="59"/>
      <c r="K4" s="59"/>
      <c r="L4" s="59"/>
      <c r="M4" s="59"/>
      <c r="N4" s="59"/>
      <c r="O4" s="59"/>
      <c r="P4" s="59"/>
      <c r="Q4" s="59"/>
      <c r="R4" s="59"/>
      <c r="S4" s="59"/>
      <c r="T4" s="59"/>
      <c r="U4" s="59"/>
      <c r="V4" s="59"/>
      <c r="W4" s="59"/>
      <c r="X4" s="59"/>
      <c r="Y4"/>
      <c r="Z4"/>
    </row>
    <row r="5" spans="1:26" ht="15" customHeight="1" x14ac:dyDescent="0.2">
      <c r="A5" s="82"/>
      <c r="J5" s="59"/>
      <c r="K5" s="59"/>
      <c r="L5" s="59"/>
      <c r="M5" s="59"/>
      <c r="N5" s="59"/>
      <c r="O5" s="59"/>
      <c r="P5" s="59"/>
      <c r="Q5" s="59"/>
      <c r="R5" s="59"/>
      <c r="S5" s="59"/>
      <c r="T5" s="59"/>
      <c r="U5" s="59"/>
      <c r="V5" s="59"/>
      <c r="W5" s="59"/>
      <c r="X5" s="59"/>
      <c r="Y5"/>
      <c r="Z5"/>
    </row>
    <row r="6" spans="1:26" ht="12.75" customHeight="1" x14ac:dyDescent="0.2">
      <c r="B6" s="83" t="s">
        <v>25</v>
      </c>
      <c r="C6" s="84">
        <v>26709</v>
      </c>
      <c r="H6" s="85" t="s">
        <v>26</v>
      </c>
      <c r="I6" s="86" t="s">
        <v>27</v>
      </c>
      <c r="J6" s="59"/>
      <c r="L6" s="59"/>
      <c r="M6" s="59"/>
      <c r="N6" s="59"/>
      <c r="O6" s="59"/>
      <c r="P6" s="59"/>
      <c r="Q6" s="59"/>
      <c r="R6" s="59"/>
      <c r="S6" s="59"/>
      <c r="T6" s="59"/>
      <c r="U6" s="59"/>
      <c r="V6" s="59"/>
      <c r="W6" s="59"/>
      <c r="X6" s="59"/>
      <c r="Y6"/>
      <c r="Z6"/>
    </row>
    <row r="7" spans="1:26" ht="15" customHeight="1" x14ac:dyDescent="0.2">
      <c r="B7" s="87"/>
      <c r="C7" s="88"/>
      <c r="D7" s="89"/>
      <c r="E7" s="28" t="s">
        <v>28</v>
      </c>
      <c r="F7" s="25" t="s">
        <v>29</v>
      </c>
      <c r="G7" s="24"/>
      <c r="H7" s="90" t="str">
        <f>IF(OR(MAX(Skriveni!C2:F983)&gt;0,MIN(Skriveni!C2:F983)&lt;0),"DA","NE")</f>
        <v>DA</v>
      </c>
      <c r="I7" s="91" t="str">
        <f>IF(AND(H7="DA",Kont!E20&gt;0),Kont!E20,"Nema")</f>
        <v>Nema</v>
      </c>
      <c r="L7" s="59"/>
      <c r="M7" s="59"/>
      <c r="N7" s="59"/>
      <c r="O7" s="59"/>
      <c r="P7" s="59"/>
      <c r="Q7" s="59"/>
      <c r="R7" s="59"/>
      <c r="S7" s="59"/>
      <c r="T7" s="59"/>
      <c r="U7" s="59"/>
      <c r="V7" s="59"/>
      <c r="W7" s="59"/>
      <c r="X7" s="59"/>
      <c r="Y7"/>
      <c r="Z7"/>
    </row>
    <row r="8" spans="1:26" ht="12.75" customHeight="1" x14ac:dyDescent="0.2">
      <c r="B8" s="83" t="s">
        <v>30</v>
      </c>
      <c r="C8" s="92" t="s">
        <v>31</v>
      </c>
      <c r="E8" s="27"/>
      <c r="F8" s="23" t="s">
        <v>32</v>
      </c>
      <c r="G8" s="22"/>
      <c r="H8" s="93" t="str">
        <f>IF(OR(MAX(Skriveni!C984:D1298)&gt;0,MIN(Skriveni!C984:D1298)&lt;0),"DA","NE")</f>
        <v>DA</v>
      </c>
      <c r="I8" s="94" t="str">
        <f>IF(AND(H8="DA",Kont!E277&gt;0),Kont!E277,"Nema")</f>
        <v>Nema</v>
      </c>
      <c r="J8" s="59"/>
      <c r="L8" s="59"/>
      <c r="M8" s="59"/>
      <c r="N8" s="59"/>
      <c r="O8" s="59"/>
      <c r="P8" s="59"/>
      <c r="Q8" s="59"/>
      <c r="R8" s="59"/>
      <c r="S8" s="59"/>
      <c r="T8" s="59"/>
      <c r="U8" s="59"/>
      <c r="V8" s="59"/>
      <c r="W8" s="59"/>
      <c r="X8" s="59"/>
      <c r="Y8"/>
      <c r="Z8"/>
    </row>
    <row r="9" spans="1:26" ht="15" customHeight="1" x14ac:dyDescent="0.2">
      <c r="B9" s="95"/>
      <c r="C9" s="96"/>
      <c r="E9" s="27"/>
      <c r="F9" s="21" t="s">
        <v>33</v>
      </c>
      <c r="G9" s="20"/>
      <c r="H9" s="97" t="str">
        <f>IF(OR(MAX(Skriveni!C1299:D1435)&gt;0,MIN(Skriveni!C1299:D1435)&lt;0),"DA","NE")</f>
        <v>DA</v>
      </c>
      <c r="I9" s="98" t="str">
        <f>IF(AND(H9="DA",Kont!E317&gt;0),Kont!E317,"Nema")</f>
        <v>Nema</v>
      </c>
      <c r="J9" s="59"/>
      <c r="L9" s="59"/>
      <c r="M9" s="59"/>
      <c r="N9" s="59"/>
      <c r="O9" s="59"/>
      <c r="P9" s="59"/>
      <c r="Q9" s="59"/>
      <c r="R9" s="59"/>
      <c r="S9" s="59"/>
      <c r="T9" s="59"/>
      <c r="U9" s="59"/>
      <c r="V9" s="59"/>
      <c r="W9" s="59"/>
      <c r="X9" s="59"/>
      <c r="Y9"/>
      <c r="Z9"/>
    </row>
    <row r="10" spans="1:26" ht="12.75" customHeight="1" x14ac:dyDescent="0.2">
      <c r="B10" s="83" t="s">
        <v>34</v>
      </c>
      <c r="C10" s="99" t="s">
        <v>35</v>
      </c>
      <c r="E10" s="27"/>
      <c r="F10" s="23" t="s">
        <v>36</v>
      </c>
      <c r="G10" s="22"/>
      <c r="H10" s="93" t="str">
        <f t="array" ref="H10">IF(OR(SUMPRODUCT(--('P-VRIO'!D8:E13&lt;&gt;""))&lt;&gt;0,SUMPRODUCT(--('P-VRIO'!D15:E21&lt;&gt;""))&lt;&gt;0,SUMPRODUCT(--('P-VRIO'!D24:E29&lt;&gt;""))&lt;&gt;0,SUMPRODUCT(--('P-VRIO'!D31:E37&lt;&gt;""))&lt;&gt;0,SUMPRODUCT(--('P-VRIO'!D40:E43&lt;&gt;""))&lt;&gt;0,SUMPRODUCT(--('P-VRIO'!D45:E48&lt;&gt;""))&lt;&gt;0),"DA","NE")</f>
        <v>DA</v>
      </c>
      <c r="I10" s="94" t="str">
        <f>IF(Kont!E315&gt;0,Kont!E315,"Nema")</f>
        <v>Nema</v>
      </c>
      <c r="J10" s="59"/>
      <c r="L10" s="59"/>
      <c r="M10" s="59"/>
      <c r="N10" s="59"/>
      <c r="O10" s="59"/>
      <c r="P10" s="59"/>
      <c r="Q10" s="59"/>
      <c r="R10" s="59"/>
      <c r="S10" s="59"/>
      <c r="T10" s="59"/>
      <c r="U10" s="59"/>
      <c r="V10" s="59"/>
      <c r="W10" s="59"/>
      <c r="X10" s="59"/>
      <c r="Y10"/>
      <c r="Z10"/>
    </row>
    <row r="11" spans="1:26" ht="15" customHeight="1" x14ac:dyDescent="0.2">
      <c r="B11" s="95"/>
      <c r="C11" s="96"/>
      <c r="E11" s="26"/>
      <c r="F11" s="36" t="s">
        <v>37</v>
      </c>
      <c r="G11" s="35"/>
      <c r="H11" s="100" t="str">
        <f>IF(OR(MAX(Skriveni!C1480:C1580)&gt;0,MIN(Skriveni!C1480:C1580)&lt;0),"DA","NE")</f>
        <v>DA</v>
      </c>
      <c r="I11" s="101" t="str">
        <f>IF(AND(H11="DA",Kont!E312&gt;0),Kont!E312,"Nema")</f>
        <v>Nema</v>
      </c>
      <c r="J11" s="59"/>
      <c r="K11" s="59"/>
      <c r="L11" s="59"/>
      <c r="M11" s="59"/>
      <c r="N11" s="59"/>
      <c r="O11" s="59"/>
      <c r="P11" s="59"/>
      <c r="Q11" s="59"/>
      <c r="R11" s="59"/>
      <c r="S11" s="59"/>
      <c r="T11" s="59"/>
      <c r="U11" s="59"/>
      <c r="V11" s="59"/>
      <c r="W11" s="59"/>
      <c r="X11" s="59"/>
      <c r="Y11"/>
      <c r="Z11"/>
    </row>
    <row r="12" spans="1:26" ht="12.75" customHeight="1" x14ac:dyDescent="0.2">
      <c r="B12" s="83" t="s">
        <v>38</v>
      </c>
      <c r="C12" s="102" t="s">
        <v>39</v>
      </c>
      <c r="J12" s="59"/>
      <c r="K12" s="59"/>
      <c r="L12" s="59"/>
      <c r="M12" s="59"/>
      <c r="N12" s="59"/>
      <c r="O12" s="59"/>
      <c r="P12" s="59"/>
      <c r="Q12" s="59"/>
      <c r="R12" s="59"/>
      <c r="S12" s="59"/>
      <c r="T12" s="59"/>
      <c r="U12" s="59"/>
      <c r="V12" s="59"/>
      <c r="W12" s="59"/>
      <c r="X12" s="59"/>
      <c r="Y12"/>
      <c r="Z12"/>
    </row>
    <row r="13" spans="1:26" ht="15" customHeight="1" x14ac:dyDescent="0.2">
      <c r="J13" s="59"/>
      <c r="K13" s="59"/>
      <c r="L13" s="59"/>
      <c r="M13" s="59"/>
      <c r="N13" s="59"/>
      <c r="O13" s="59"/>
      <c r="P13" s="59"/>
      <c r="Q13" s="59"/>
      <c r="R13" s="59"/>
      <c r="S13" s="59"/>
      <c r="T13" s="59"/>
      <c r="U13" s="59"/>
      <c r="V13" s="59"/>
      <c r="W13" s="59"/>
      <c r="X13" s="59"/>
      <c r="Y13"/>
      <c r="Z13"/>
    </row>
    <row r="14" spans="1:26" ht="15"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c r="Z14"/>
    </row>
    <row r="15" spans="1:26" ht="29.25" customHeight="1" x14ac:dyDescent="0.2">
      <c r="A15" s="103" t="s">
        <v>40</v>
      </c>
      <c r="B15" s="34" t="s">
        <v>41</v>
      </c>
      <c r="C15" s="33"/>
      <c r="D15" s="33"/>
      <c r="E15" s="33"/>
      <c r="F15" s="32"/>
      <c r="G15" s="104" t="s">
        <v>42</v>
      </c>
      <c r="H15" s="104" t="s">
        <v>43</v>
      </c>
      <c r="I15" s="105" t="s">
        <v>44</v>
      </c>
      <c r="J15" s="59"/>
      <c r="K15" s="59"/>
      <c r="L15" s="59"/>
      <c r="M15" s="59"/>
      <c r="N15" s="59"/>
      <c r="O15" s="59"/>
      <c r="P15" s="59"/>
      <c r="Q15" s="59"/>
      <c r="R15" s="59"/>
      <c r="S15" s="59"/>
      <c r="T15" s="59"/>
      <c r="U15" s="59"/>
      <c r="V15" s="59"/>
      <c r="W15" s="59"/>
      <c r="X15" s="59"/>
      <c r="Y15"/>
      <c r="Z15"/>
    </row>
    <row r="16" spans="1:26" ht="12.75" customHeight="1" x14ac:dyDescent="0.2">
      <c r="A16" s="39" t="s">
        <v>29</v>
      </c>
      <c r="B16" s="50" t="str">
        <f>'PR-RAS'!B6</f>
        <v xml:space="preserve">PRIHODI POSLOVANJA (šifre 61+62+63+64+65+66+67+68) </v>
      </c>
      <c r="C16" s="49"/>
      <c r="D16" s="49"/>
      <c r="E16" s="49"/>
      <c r="F16" s="48"/>
      <c r="G16" s="106" t="str">
        <f>'PR-RAS'!C6</f>
        <v>6</v>
      </c>
      <c r="H16" s="107">
        <f>'PR-RAS'!D6</f>
        <v>886650.8</v>
      </c>
      <c r="I16" s="107">
        <f>'PR-RAS'!E6</f>
        <v>1128703.46</v>
      </c>
      <c r="J16" s="59"/>
      <c r="K16" s="59"/>
      <c r="L16" s="59"/>
      <c r="M16" s="59"/>
      <c r="N16" s="59"/>
      <c r="O16" s="59"/>
      <c r="P16" s="59"/>
      <c r="Q16" s="59"/>
      <c r="R16" s="59"/>
      <c r="S16" s="59"/>
      <c r="T16" s="59"/>
      <c r="U16" s="59"/>
      <c r="V16" s="59"/>
      <c r="W16" s="59"/>
      <c r="X16" s="59"/>
      <c r="Y16"/>
      <c r="Z16"/>
    </row>
    <row r="17" spans="1:26" ht="12.75" customHeight="1" x14ac:dyDescent="0.2">
      <c r="A17" s="38"/>
      <c r="B17" s="47" t="str">
        <f>'PR-RAS'!B151</f>
        <v xml:space="preserve">RASHODI POSLOVANJA (šifre 31+32+34+35+36+37+38) </v>
      </c>
      <c r="C17" s="46"/>
      <c r="D17" s="46"/>
      <c r="E17" s="46"/>
      <c r="F17" s="45"/>
      <c r="G17" s="108" t="str">
        <f>'PR-RAS'!C151</f>
        <v>3</v>
      </c>
      <c r="H17" s="107">
        <f>'PR-RAS'!D151</f>
        <v>843258.42</v>
      </c>
      <c r="I17" s="107">
        <f>'PR-RAS'!E151</f>
        <v>1068046.4099999999</v>
      </c>
      <c r="J17" s="59"/>
      <c r="K17" s="59"/>
      <c r="L17" s="59"/>
      <c r="M17" s="59"/>
      <c r="N17" s="59"/>
      <c r="O17" s="59"/>
      <c r="P17" s="59"/>
      <c r="Q17" s="59"/>
      <c r="R17" s="59"/>
      <c r="S17" s="59"/>
      <c r="T17" s="59"/>
      <c r="U17" s="59"/>
      <c r="V17" s="59"/>
      <c r="W17" s="59"/>
      <c r="X17" s="59"/>
      <c r="Y17"/>
      <c r="Z17"/>
    </row>
    <row r="18" spans="1:26" ht="12.75" customHeight="1" x14ac:dyDescent="0.2">
      <c r="A18" s="38"/>
      <c r="B18" s="47" t="str">
        <f>'PR-RAS'!B645</f>
        <v>Višak prihoda i primitaka raspoloživ u sljedećem razdoblju (šifre X005 + '9221-9222' - Y005 - '9222-9221')</v>
      </c>
      <c r="C18" s="46"/>
      <c r="D18" s="46"/>
      <c r="E18" s="46"/>
      <c r="F18" s="45"/>
      <c r="G18" s="108" t="str">
        <f>'PR-RAS'!C645</f>
        <v>X006</v>
      </c>
      <c r="H18" s="107">
        <f>'PR-RAS'!D645</f>
        <v>0</v>
      </c>
      <c r="I18" s="107">
        <f>'PR-RAS'!E645</f>
        <v>32669.93</v>
      </c>
      <c r="J18" s="59"/>
      <c r="K18" s="59"/>
      <c r="L18" s="59"/>
      <c r="M18" s="59"/>
      <c r="N18" s="59"/>
      <c r="O18" s="59"/>
      <c r="P18" s="59"/>
      <c r="Q18" s="59"/>
      <c r="R18" s="59"/>
      <c r="S18" s="59"/>
      <c r="T18" s="59"/>
      <c r="U18" s="59"/>
      <c r="V18" s="59"/>
      <c r="W18" s="59"/>
      <c r="X18" s="59"/>
      <c r="Y18"/>
      <c r="Z18"/>
    </row>
    <row r="19" spans="1:26" ht="12.75" customHeight="1" x14ac:dyDescent="0.2">
      <c r="A19" s="37"/>
      <c r="B19" s="44" t="str">
        <f>'PR-RAS'!B646</f>
        <v>Manjak prihoda i primitaka za pokriće u sljedećem razdoblju (šifre Y005 + '9222-9221' - X005 - '9221-9222' )</v>
      </c>
      <c r="C19" s="43"/>
      <c r="D19" s="43"/>
      <c r="E19" s="43"/>
      <c r="F19" s="42"/>
      <c r="G19" s="109" t="str">
        <f>'PR-RAS'!C646</f>
        <v>Y006</v>
      </c>
      <c r="H19" s="110">
        <f>'PR-RAS'!D646</f>
        <v>6248.9199999999728</v>
      </c>
      <c r="I19" s="110">
        <f>'PR-RAS'!E646</f>
        <v>0</v>
      </c>
      <c r="J19" s="59"/>
      <c r="K19" s="59"/>
      <c r="L19" s="59"/>
      <c r="M19" s="59"/>
      <c r="N19" s="59"/>
      <c r="O19" s="59"/>
      <c r="P19" s="59"/>
      <c r="Q19" s="59"/>
      <c r="R19" s="59"/>
      <c r="S19" s="59"/>
      <c r="T19" s="59"/>
      <c r="U19" s="59"/>
      <c r="V19" s="59"/>
      <c r="W19" s="59"/>
      <c r="X19" s="59"/>
      <c r="Y19"/>
      <c r="Z19"/>
    </row>
    <row r="20" spans="1:26" ht="12.75" customHeight="1" x14ac:dyDescent="0.2">
      <c r="A20" s="39" t="s">
        <v>32</v>
      </c>
      <c r="B20" s="50" t="str">
        <f>BILANCA!B7</f>
        <v>Nefinancijska imovina (šifre 01+02+03+04+05+06)</v>
      </c>
      <c r="C20" s="49"/>
      <c r="D20" s="49"/>
      <c r="E20" s="49"/>
      <c r="F20" s="48"/>
      <c r="G20" s="111" t="str">
        <f>BILANCA!C7</f>
        <v>B002</v>
      </c>
      <c r="H20" s="112">
        <f>BILANCA!D7</f>
        <v>72603.129999999961</v>
      </c>
      <c r="I20" s="113">
        <f>BILANCA!E7</f>
        <v>63706.54</v>
      </c>
      <c r="J20" s="59"/>
      <c r="K20" s="59"/>
      <c r="L20" s="59"/>
      <c r="M20" s="59"/>
      <c r="N20" s="59"/>
      <c r="O20" s="59"/>
      <c r="P20" s="59"/>
      <c r="Q20" s="59"/>
      <c r="R20" s="59"/>
      <c r="S20" s="59"/>
      <c r="T20" s="59"/>
      <c r="U20" s="59"/>
      <c r="V20" s="59"/>
      <c r="W20" s="59"/>
      <c r="X20" s="59"/>
      <c r="Y20"/>
      <c r="Z20"/>
    </row>
    <row r="21" spans="1:26" ht="12.75" customHeight="1" x14ac:dyDescent="0.2">
      <c r="A21" s="38"/>
      <c r="B21" s="47" t="str">
        <f>BILANCA!B68</f>
        <v>Financijska imovina (šifre 11+12+13+14+15+16+17+19)</v>
      </c>
      <c r="C21" s="46"/>
      <c r="D21" s="46"/>
      <c r="E21" s="46"/>
      <c r="F21" s="45"/>
      <c r="G21" s="114" t="str">
        <f>BILANCA!C68</f>
        <v>1</v>
      </c>
      <c r="H21" s="115">
        <f>BILANCA!D68</f>
        <v>161327.91</v>
      </c>
      <c r="I21" s="116">
        <f>BILANCA!E68</f>
        <v>281576.02</v>
      </c>
      <c r="J21" s="59"/>
      <c r="K21" s="59"/>
      <c r="L21" s="59"/>
      <c r="M21" s="59"/>
      <c r="N21" s="59"/>
      <c r="O21" s="59"/>
      <c r="P21" s="59"/>
      <c r="Q21" s="59"/>
      <c r="R21" s="59"/>
      <c r="S21" s="59"/>
      <c r="T21" s="59"/>
      <c r="U21" s="59"/>
      <c r="V21" s="59"/>
      <c r="W21" s="59"/>
      <c r="X21" s="59"/>
      <c r="Y21"/>
      <c r="Z21"/>
    </row>
    <row r="22" spans="1:26" ht="12.75" customHeight="1" x14ac:dyDescent="0.2">
      <c r="A22" s="38"/>
      <c r="B22" s="47" t="str">
        <f>BILANCA!B176</f>
        <v xml:space="preserve">Obveze (šifre 23+24+25+26+29) </v>
      </c>
      <c r="C22" s="46"/>
      <c r="D22" s="46"/>
      <c r="E22" s="46"/>
      <c r="F22" s="45"/>
      <c r="G22" s="114" t="str">
        <f>BILANCA!C176</f>
        <v>2</v>
      </c>
      <c r="H22" s="115">
        <f>BILANCA!D176</f>
        <v>161917.45000000001</v>
      </c>
      <c r="I22" s="116">
        <f>BILANCA!E176</f>
        <v>247486.64</v>
      </c>
      <c r="J22" s="59"/>
      <c r="K22" s="59"/>
      <c r="L22" s="59"/>
      <c r="M22" s="59"/>
      <c r="N22" s="59"/>
      <c r="O22" s="59"/>
      <c r="P22" s="59"/>
      <c r="Q22" s="59"/>
      <c r="R22" s="59"/>
      <c r="S22" s="59"/>
      <c r="T22" s="59"/>
      <c r="U22" s="59"/>
      <c r="V22" s="59"/>
      <c r="W22" s="59"/>
      <c r="X22" s="59"/>
      <c r="Y22"/>
      <c r="Z22"/>
    </row>
    <row r="23" spans="1:26" ht="12.75" customHeight="1" x14ac:dyDescent="0.2">
      <c r="A23" s="37"/>
      <c r="B23" s="44" t="str">
        <f>BILANCA!B237</f>
        <v>Vlastiti izvori (šifre 91 + 922 - 93 + 96 do 98)</v>
      </c>
      <c r="C23" s="43"/>
      <c r="D23" s="43"/>
      <c r="E23" s="43"/>
      <c r="F23" s="42"/>
      <c r="G23" s="117" t="str">
        <f>BILANCA!C237</f>
        <v>9</v>
      </c>
      <c r="H23" s="118">
        <f>BILANCA!D237</f>
        <v>72013.590000000011</v>
      </c>
      <c r="I23" s="119">
        <f>BILANCA!E237</f>
        <v>97795.92</v>
      </c>
      <c r="J23" s="59"/>
      <c r="K23" s="59"/>
      <c r="L23" s="59"/>
      <c r="M23" s="59"/>
      <c r="N23" s="59"/>
      <c r="O23" s="59"/>
      <c r="P23" s="59"/>
      <c r="Q23" s="59"/>
      <c r="R23" s="59"/>
      <c r="S23" s="59"/>
      <c r="T23" s="59"/>
      <c r="U23" s="59"/>
      <c r="V23" s="59"/>
      <c r="W23" s="59"/>
      <c r="X23" s="59"/>
      <c r="Y23"/>
      <c r="Z23"/>
    </row>
    <row r="24" spans="1:26" ht="12.75" customHeight="1" x14ac:dyDescent="0.2">
      <c r="A24" s="39" t="s">
        <v>45</v>
      </c>
      <c r="B24" s="50" t="str">
        <f>'RAS-funkcijski'!B5</f>
        <v>Opće javne usluge (šifre 011+012+013+014 do 018)</v>
      </c>
      <c r="C24" s="49"/>
      <c r="D24" s="49"/>
      <c r="E24" s="49"/>
      <c r="F24" s="48"/>
      <c r="G24" s="111" t="str">
        <f>'RAS-funkcijski'!C5</f>
        <v>01</v>
      </c>
      <c r="H24" s="112">
        <f>'RAS-funkcijski'!D5</f>
        <v>0</v>
      </c>
      <c r="I24" s="113">
        <f>'RAS-funkcijski'!E5</f>
        <v>0</v>
      </c>
      <c r="J24" s="59"/>
      <c r="K24" s="59"/>
      <c r="L24" s="59"/>
      <c r="M24" s="59"/>
      <c r="N24" s="59"/>
      <c r="O24" s="59"/>
      <c r="P24" s="59"/>
      <c r="Q24" s="59"/>
      <c r="R24" s="59"/>
      <c r="S24" s="59"/>
      <c r="T24" s="59"/>
      <c r="U24" s="59"/>
      <c r="V24" s="59"/>
      <c r="W24" s="59"/>
      <c r="X24" s="59"/>
      <c r="Y24"/>
      <c r="Z24"/>
    </row>
    <row r="25" spans="1:26" ht="12.75" customHeight="1" x14ac:dyDescent="0.2">
      <c r="A25" s="38"/>
      <c r="B25" s="47" t="str">
        <f>'RAS-funkcijski'!B35</f>
        <v>Ekonomski poslovi (šifre 041+042+043+044+045+046+047+048+049)</v>
      </c>
      <c r="C25" s="46"/>
      <c r="D25" s="46"/>
      <c r="E25" s="46"/>
      <c r="F25" s="45"/>
      <c r="G25" s="114" t="str">
        <f>'RAS-funkcijski'!C35</f>
        <v>04</v>
      </c>
      <c r="H25" s="115">
        <f>'RAS-funkcijski'!D35</f>
        <v>0</v>
      </c>
      <c r="I25" s="116">
        <f>'RAS-funkcijski'!E35</f>
        <v>0</v>
      </c>
      <c r="J25" s="59"/>
      <c r="K25" s="59"/>
      <c r="L25" s="59"/>
      <c r="M25" s="59"/>
      <c r="N25" s="59"/>
      <c r="O25" s="59"/>
      <c r="P25" s="59"/>
      <c r="Q25" s="59"/>
      <c r="R25" s="59"/>
      <c r="S25" s="59"/>
      <c r="T25" s="59"/>
      <c r="U25" s="59"/>
      <c r="V25" s="59"/>
      <c r="W25" s="59"/>
      <c r="X25" s="59"/>
      <c r="Y25"/>
      <c r="Z25"/>
    </row>
    <row r="26" spans="1:26" ht="12.75" customHeight="1" x14ac:dyDescent="0.2">
      <c r="A26" s="38"/>
      <c r="B26" s="47" t="str">
        <f>'RAS-funkcijski'!B88</f>
        <v>Rashodi vezani za stanovanje i kom. pogodnosti koji nisu drugdje svrstani</v>
      </c>
      <c r="C26" s="46"/>
      <c r="D26" s="46"/>
      <c r="E26" s="46"/>
      <c r="F26" s="45"/>
      <c r="G26" s="114" t="str">
        <f>'RAS-funkcijski'!C88</f>
        <v>066</v>
      </c>
      <c r="H26" s="115">
        <f>'RAS-funkcijski'!D88</f>
        <v>0</v>
      </c>
      <c r="I26" s="116">
        <f>'RAS-funkcijski'!E88</f>
        <v>0</v>
      </c>
      <c r="J26" s="59"/>
      <c r="K26" s="59"/>
      <c r="L26" s="59"/>
      <c r="M26" s="59"/>
      <c r="N26" s="59"/>
      <c r="O26" s="59"/>
      <c r="P26" s="59"/>
      <c r="Q26" s="59"/>
      <c r="R26" s="59"/>
      <c r="S26" s="59"/>
      <c r="T26" s="59"/>
      <c r="U26" s="59"/>
      <c r="V26" s="59"/>
      <c r="W26" s="59"/>
      <c r="X26" s="59"/>
      <c r="Y26"/>
      <c r="Z26"/>
    </row>
    <row r="27" spans="1:26" ht="12.75" customHeight="1" x14ac:dyDescent="0.2">
      <c r="A27" s="38"/>
      <c r="B27" s="47" t="str">
        <f>'RAS-funkcijski'!B114</f>
        <v>Obrazovanje (šifre 091+092+093+094+095+096+097+098)</v>
      </c>
      <c r="C27" s="46"/>
      <c r="D27" s="46"/>
      <c r="E27" s="46"/>
      <c r="F27" s="45"/>
      <c r="G27" s="114" t="str">
        <f>'RAS-funkcijski'!C114</f>
        <v>09</v>
      </c>
      <c r="H27" s="115">
        <f>'RAS-funkcijski'!D114</f>
        <v>0</v>
      </c>
      <c r="I27" s="116">
        <f>'RAS-funkcijski'!E114</f>
        <v>0</v>
      </c>
      <c r="J27" s="59"/>
      <c r="K27" s="59"/>
      <c r="L27" s="59"/>
      <c r="M27" s="59"/>
      <c r="N27" s="59"/>
      <c r="O27" s="59"/>
      <c r="P27" s="59"/>
      <c r="Q27" s="59"/>
      <c r="R27" s="59"/>
      <c r="S27" s="59"/>
      <c r="T27" s="59"/>
      <c r="U27" s="59"/>
      <c r="V27" s="59"/>
      <c r="W27" s="59"/>
      <c r="X27" s="59"/>
      <c r="Y27"/>
      <c r="Z27"/>
    </row>
    <row r="28" spans="1:26" ht="12.75" customHeight="1" x14ac:dyDescent="0.2">
      <c r="A28" s="37"/>
      <c r="B28" s="44" t="str">
        <f>'RAS-funkcijski'!B141</f>
        <v>Kontrolni zbroj (šifre 01+02+03+04+05+06+07+08+09+10)</v>
      </c>
      <c r="C28" s="43"/>
      <c r="D28" s="43"/>
      <c r="E28" s="43"/>
      <c r="F28" s="42"/>
      <c r="G28" s="117" t="str">
        <f>'RAS-funkcijski'!C141</f>
        <v>R1</v>
      </c>
      <c r="H28" s="120">
        <f>'RAS-funkcijski'!D141</f>
        <v>902760.77</v>
      </c>
      <c r="I28" s="121">
        <f>'RAS-funkcijski'!E141</f>
        <v>1094164.46</v>
      </c>
      <c r="J28" s="59"/>
      <c r="K28" s="59"/>
      <c r="L28" s="59"/>
      <c r="M28" s="59"/>
      <c r="N28" s="59"/>
      <c r="O28" s="59"/>
      <c r="P28" s="59"/>
      <c r="Q28" s="59"/>
      <c r="R28" s="59"/>
      <c r="S28" s="59"/>
      <c r="T28" s="59"/>
      <c r="U28" s="59"/>
      <c r="V28" s="59"/>
      <c r="W28" s="59"/>
      <c r="X28" s="59"/>
      <c r="Y28"/>
      <c r="Z28"/>
    </row>
    <row r="29" spans="1:26" ht="12.75" customHeight="1" x14ac:dyDescent="0.2">
      <c r="A29" s="39" t="s">
        <v>36</v>
      </c>
      <c r="B29" s="41" t="str">
        <f>'P-VRIO'!B5</f>
        <v>Promjene u vrijednosti i obujmu imovine (šifre 91511+91512)</v>
      </c>
      <c r="C29" s="49"/>
      <c r="D29" s="49"/>
      <c r="E29" s="49"/>
      <c r="F29" s="48"/>
      <c r="G29" s="111" t="str">
        <f>'P-VRIO'!C5</f>
        <v>9151</v>
      </c>
      <c r="H29" s="112">
        <f>'P-VRIO'!D5</f>
        <v>0</v>
      </c>
      <c r="I29" s="113">
        <f>'P-VRIO'!E5</f>
        <v>15618.08</v>
      </c>
      <c r="J29" s="59"/>
      <c r="K29" s="59"/>
      <c r="L29" s="59"/>
      <c r="M29" s="59"/>
      <c r="N29" s="59"/>
      <c r="O29" s="59"/>
      <c r="P29" s="59"/>
      <c r="Q29" s="59"/>
      <c r="R29" s="59"/>
      <c r="S29" s="59"/>
      <c r="T29" s="59"/>
      <c r="U29" s="59"/>
      <c r="V29" s="59"/>
      <c r="W29" s="59"/>
      <c r="X29" s="59"/>
      <c r="Y29"/>
      <c r="Z29"/>
    </row>
    <row r="30" spans="1:26" ht="12.75" customHeight="1" x14ac:dyDescent="0.2">
      <c r="A30" s="38"/>
      <c r="B30" s="40" t="str">
        <f>'P-VRIO'!B22</f>
        <v>Promjene u obujmu imovine (šifre P016+P023)</v>
      </c>
      <c r="C30" s="46"/>
      <c r="D30" s="46"/>
      <c r="E30" s="46"/>
      <c r="F30" s="45"/>
      <c r="G30" s="114" t="str">
        <f>'P-VRIO'!C22</f>
        <v>91512</v>
      </c>
      <c r="H30" s="115">
        <f>'P-VRIO'!D22</f>
        <v>0</v>
      </c>
      <c r="I30" s="116">
        <f>'P-VRIO'!E22</f>
        <v>0</v>
      </c>
      <c r="J30" s="59"/>
      <c r="K30" s="59"/>
      <c r="L30" s="59"/>
      <c r="M30" s="59"/>
      <c r="N30" s="59"/>
      <c r="O30" s="59"/>
      <c r="P30" s="59"/>
      <c r="Q30" s="59"/>
      <c r="R30" s="59"/>
      <c r="S30" s="59"/>
      <c r="T30" s="59"/>
      <c r="U30" s="59"/>
      <c r="V30" s="59"/>
      <c r="W30" s="59"/>
      <c r="X30" s="59"/>
      <c r="Y30"/>
      <c r="Z30"/>
    </row>
    <row r="31" spans="1:26" ht="12.75" customHeight="1" x14ac:dyDescent="0.2">
      <c r="A31" s="38"/>
      <c r="B31" s="40" t="str">
        <f>'P-VRIO'!B38</f>
        <v>Promjene u vrijednosti (revalorizacija) i obujmu obveza (šifre 91521+91522)</v>
      </c>
      <c r="C31" s="46"/>
      <c r="D31" s="46"/>
      <c r="E31" s="46"/>
      <c r="F31" s="45"/>
      <c r="G31" s="114" t="str">
        <f>'P-VRIO'!C38</f>
        <v>9152</v>
      </c>
      <c r="H31" s="115">
        <f>'P-VRIO'!D38</f>
        <v>0</v>
      </c>
      <c r="I31" s="116">
        <f>'P-VRIO'!E38</f>
        <v>0</v>
      </c>
      <c r="J31" s="59"/>
      <c r="K31" s="59"/>
      <c r="L31" s="59"/>
      <c r="M31" s="59"/>
      <c r="N31" s="59"/>
      <c r="O31" s="59"/>
      <c r="P31" s="59"/>
      <c r="Q31" s="59"/>
      <c r="R31" s="59"/>
      <c r="S31" s="59"/>
      <c r="T31" s="59"/>
      <c r="U31" s="59"/>
      <c r="V31" s="59"/>
      <c r="W31" s="59"/>
      <c r="X31" s="59"/>
      <c r="Y31"/>
      <c r="Z31"/>
    </row>
    <row r="32" spans="1:26" ht="12.75" customHeight="1" x14ac:dyDescent="0.2">
      <c r="A32" s="37"/>
      <c r="B32" s="31" t="str">
        <f>'P-VRIO'!B44</f>
        <v>Promjene u obujmu obveza (šifre P035 do P038)</v>
      </c>
      <c r="C32" s="43"/>
      <c r="D32" s="43"/>
      <c r="E32" s="43"/>
      <c r="F32" s="42"/>
      <c r="G32" s="117" t="str">
        <f>'P-VRIO'!C44</f>
        <v>91522</v>
      </c>
      <c r="H32" s="120">
        <f>'P-VRIO'!D44</f>
        <v>0</v>
      </c>
      <c r="I32" s="121">
        <f>'P-VRIO'!E44</f>
        <v>0</v>
      </c>
      <c r="J32" s="59"/>
      <c r="K32" s="59"/>
      <c r="L32" s="59"/>
      <c r="M32" s="59"/>
      <c r="N32" s="59"/>
      <c r="O32" s="59"/>
      <c r="P32" s="59"/>
      <c r="Q32" s="59"/>
      <c r="R32" s="59"/>
      <c r="S32" s="59"/>
      <c r="T32" s="59"/>
      <c r="U32" s="59"/>
      <c r="V32" s="59"/>
      <c r="W32" s="59"/>
      <c r="X32" s="59"/>
      <c r="Y32"/>
      <c r="Z32"/>
    </row>
    <row r="33" spans="1:26" ht="12.75" customHeight="1" x14ac:dyDescent="0.2">
      <c r="A33" s="39" t="s">
        <v>37</v>
      </c>
      <c r="B33" s="50" t="str">
        <f>OBVEZE!B5</f>
        <v>Stanje obveza 1. siječnja (=stanju obveza iz Izvještaja o obvezama na 31. prosinca prethodne godine)</v>
      </c>
      <c r="C33" s="49"/>
      <c r="D33" s="49"/>
      <c r="E33" s="49"/>
      <c r="F33" s="48"/>
      <c r="G33" s="111" t="str">
        <f>OBVEZE!C5</f>
        <v>V001</v>
      </c>
      <c r="H33" s="122" t="s">
        <v>46</v>
      </c>
      <c r="I33" s="123">
        <f>OBVEZE!D5</f>
        <v>161872.95000000001</v>
      </c>
      <c r="J33" s="59"/>
      <c r="K33" s="59"/>
      <c r="L33" s="59"/>
      <c r="M33" s="59"/>
      <c r="N33" s="59"/>
      <c r="O33" s="59"/>
      <c r="P33" s="59"/>
      <c r="Q33" s="59"/>
      <c r="R33" s="59"/>
      <c r="S33" s="59"/>
      <c r="T33" s="59"/>
      <c r="U33" s="59"/>
      <c r="V33" s="59"/>
      <c r="W33" s="59"/>
      <c r="X33" s="59"/>
      <c r="Y33"/>
      <c r="Z33"/>
    </row>
    <row r="34" spans="1:26" ht="12.75" customHeight="1" x14ac:dyDescent="0.2">
      <c r="A34" s="38"/>
      <c r="B34" s="47" t="str">
        <f>OBVEZE!B42</f>
        <v>Stanje obveza na kraju izvještajnog razdoblja (šifre V001+V002-V004) i (šifre V007+V009)</v>
      </c>
      <c r="C34" s="46"/>
      <c r="D34" s="46"/>
      <c r="E34" s="46"/>
      <c r="F34" s="45"/>
      <c r="G34" s="114" t="str">
        <f>OBVEZE!C42</f>
        <v>V006</v>
      </c>
      <c r="H34" s="115" t="s">
        <v>46</v>
      </c>
      <c r="I34" s="116">
        <f>OBVEZE!D42</f>
        <v>247486.64</v>
      </c>
      <c r="J34" s="59"/>
      <c r="K34" s="59"/>
      <c r="L34" s="59"/>
      <c r="M34" s="59"/>
      <c r="N34" s="59"/>
      <c r="O34" s="59"/>
      <c r="P34" s="59"/>
      <c r="Q34" s="59"/>
      <c r="R34" s="59"/>
      <c r="S34" s="59"/>
      <c r="T34" s="59"/>
      <c r="U34" s="59"/>
      <c r="V34" s="59"/>
      <c r="W34" s="59"/>
      <c r="X34" s="59"/>
      <c r="Y34"/>
      <c r="Z34"/>
    </row>
    <row r="35" spans="1:26" ht="12.75" customHeight="1" x14ac:dyDescent="0.2">
      <c r="A35" s="38"/>
      <c r="B35" s="47" t="str">
        <f>OBVEZE!B43</f>
        <v>Stanje dospjelih obveza na kraju izvještajnog razdoblja (šifre V008+D23+D24 + 'D dio 25,26')</v>
      </c>
      <c r="C35" s="46"/>
      <c r="D35" s="46"/>
      <c r="E35" s="46"/>
      <c r="F35" s="45"/>
      <c r="G35" s="114" t="str">
        <f>OBVEZE!C43</f>
        <v>V007</v>
      </c>
      <c r="H35" s="115" t="s">
        <v>46</v>
      </c>
      <c r="I35" s="116">
        <f>OBVEZE!D43</f>
        <v>9148.18</v>
      </c>
      <c r="J35" s="59"/>
      <c r="K35" s="59"/>
      <c r="L35" s="59"/>
      <c r="M35" s="59"/>
      <c r="N35" s="59"/>
      <c r="O35" s="59"/>
      <c r="P35" s="59"/>
      <c r="Q35" s="59"/>
      <c r="R35" s="59"/>
      <c r="S35" s="59"/>
      <c r="T35" s="59"/>
      <c r="U35" s="59"/>
      <c r="V35" s="59"/>
      <c r="W35" s="59"/>
      <c r="X35" s="59"/>
      <c r="Y35"/>
      <c r="Z35"/>
    </row>
    <row r="36" spans="1:26" ht="12.75" customHeight="1" x14ac:dyDescent="0.2">
      <c r="A36" s="37"/>
      <c r="B36" s="44" t="str">
        <f>OBVEZE!B101</f>
        <v>Stanje nedospjelih obveza na kraju izvještajnog razdoblja (šifre V010 + ND23 + ND24 + 'ND dio 25,26')</v>
      </c>
      <c r="C36" s="43"/>
      <c r="D36" s="43"/>
      <c r="E36" s="43"/>
      <c r="F36" s="42"/>
      <c r="G36" s="117" t="str">
        <f>OBVEZE!C101</f>
        <v>V009</v>
      </c>
      <c r="H36" s="120" t="s">
        <v>46</v>
      </c>
      <c r="I36" s="121">
        <f>OBVEZE!D101</f>
        <v>238338.46</v>
      </c>
      <c r="J36" s="59"/>
      <c r="K36" s="59"/>
      <c r="L36" s="59"/>
      <c r="M36" s="59"/>
      <c r="N36" s="59"/>
      <c r="O36" s="59"/>
      <c r="P36" s="59"/>
      <c r="Q36" s="59"/>
      <c r="R36" s="59"/>
      <c r="S36" s="59"/>
      <c r="T36" s="59"/>
      <c r="U36" s="59"/>
      <c r="V36" s="59"/>
      <c r="W36" s="59"/>
      <c r="X36" s="59"/>
      <c r="Y36"/>
      <c r="Z36"/>
    </row>
    <row r="37" spans="1:26" ht="14.25" customHeight="1" x14ac:dyDescent="0.2">
      <c r="A37" s="124"/>
      <c r="B37" s="125"/>
      <c r="C37" s="125"/>
      <c r="D37" s="125"/>
      <c r="E37" s="125"/>
      <c r="F37" s="125"/>
      <c r="G37" s="125"/>
      <c r="H37" s="126"/>
      <c r="I37" s="126"/>
      <c r="J37" s="59"/>
      <c r="K37" s="59"/>
      <c r="L37" s="59"/>
      <c r="M37" s="59"/>
      <c r="N37" s="59"/>
      <c r="O37" s="59"/>
      <c r="P37" s="59"/>
      <c r="Q37" s="59"/>
      <c r="R37" s="59"/>
      <c r="S37" s="59"/>
      <c r="T37" s="59"/>
      <c r="U37" s="59"/>
      <c r="V37" s="59"/>
      <c r="W37" s="59"/>
      <c r="X37" s="59"/>
      <c r="Y37"/>
      <c r="Z37"/>
    </row>
    <row r="38" spans="1:26" ht="14.25" customHeight="1" x14ac:dyDescent="0.2">
      <c r="A38" s="59"/>
      <c r="B38" s="59"/>
      <c r="C38" s="59"/>
      <c r="D38" s="59"/>
      <c r="E38" s="59"/>
      <c r="F38" s="59"/>
      <c r="G38" s="59"/>
      <c r="H38" s="127"/>
      <c r="I38" s="127"/>
      <c r="J38" s="59"/>
      <c r="K38" s="59"/>
      <c r="L38" s="59"/>
      <c r="M38" s="59"/>
      <c r="N38" s="59"/>
      <c r="O38" s="59"/>
      <c r="P38" s="59"/>
      <c r="Q38" s="59"/>
      <c r="R38" s="59"/>
      <c r="S38" s="59"/>
      <c r="T38" s="59"/>
      <c r="U38" s="59"/>
      <c r="V38" s="59"/>
      <c r="W38" s="59"/>
      <c r="X38" s="59"/>
      <c r="Y38"/>
      <c r="Z38"/>
    </row>
    <row r="39" spans="1:26" ht="33.75" customHeight="1" x14ac:dyDescent="0.2">
      <c r="A39" s="59"/>
      <c r="B39" s="59"/>
      <c r="C39" s="59"/>
      <c r="D39" s="59"/>
      <c r="E39" s="59"/>
      <c r="F39" s="59"/>
      <c r="G39" s="59"/>
      <c r="H39" s="52" t="s">
        <v>47</v>
      </c>
      <c r="I39" s="51"/>
      <c r="J39" s="59"/>
      <c r="K39" s="59"/>
      <c r="L39" s="59"/>
      <c r="M39" s="59"/>
      <c r="N39" s="59"/>
      <c r="O39" s="59"/>
      <c r="P39" s="59"/>
      <c r="Q39" s="59"/>
      <c r="R39" s="59"/>
      <c r="S39" s="59"/>
      <c r="T39" s="59"/>
      <c r="U39" s="59"/>
      <c r="V39" s="59"/>
      <c r="W39" s="59"/>
      <c r="X39" s="59"/>
      <c r="Y39"/>
      <c r="Z39"/>
    </row>
    <row r="40" spans="1:26" ht="12.75" customHeight="1" x14ac:dyDescent="0.2">
      <c r="A40" s="59"/>
      <c r="B40" s="59"/>
      <c r="C40" s="59"/>
      <c r="D40" s="59"/>
      <c r="E40" s="59"/>
      <c r="F40" s="59"/>
      <c r="G40" s="59"/>
      <c r="H40" s="128"/>
      <c r="I40" s="129"/>
      <c r="J40" s="59"/>
      <c r="K40" s="59"/>
      <c r="L40" s="59"/>
      <c r="M40" s="59"/>
      <c r="N40" s="59"/>
      <c r="O40" s="59"/>
      <c r="P40" s="59"/>
      <c r="Q40" s="59"/>
      <c r="R40" s="59"/>
      <c r="S40" s="59"/>
      <c r="T40" s="59"/>
      <c r="U40" s="59"/>
      <c r="V40" s="59"/>
      <c r="W40" s="59"/>
      <c r="X40" s="59"/>
      <c r="Y40"/>
      <c r="Z40"/>
    </row>
    <row r="41" spans="1:26" ht="12.75"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c r="Z41"/>
    </row>
    <row r="42" spans="1:26" ht="12.75"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c r="Z42"/>
    </row>
    <row r="43" spans="1:26" ht="12.75"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c r="Z43"/>
    </row>
    <row r="44" spans="1:26" ht="12.75"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c r="Z44"/>
    </row>
    <row r="45" spans="1:26" ht="12.75"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c r="Z45"/>
    </row>
    <row r="46" spans="1:26" ht="12.75"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c r="Z46"/>
    </row>
    <row r="47" spans="1:26" ht="12.75"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c r="Z47"/>
    </row>
    <row r="48" spans="1:26" ht="12.75"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c r="Z48"/>
    </row>
    <row r="49" spans="1:26" ht="12.7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c r="Z49"/>
    </row>
    <row r="50" spans="1:26" ht="12.7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c r="Z50"/>
    </row>
    <row r="51" spans="1:26" ht="12.7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c r="Z51"/>
    </row>
    <row r="52" spans="1:26" ht="12.7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c r="Z52"/>
    </row>
    <row r="53" spans="1:26" ht="12.7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c r="Z53"/>
    </row>
    <row r="54" spans="1:26" ht="12.7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c r="Z54"/>
    </row>
    <row r="55" spans="1:26" ht="12.7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c r="Z55"/>
    </row>
    <row r="56" spans="1:26" ht="12.7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c r="Z56"/>
    </row>
    <row r="57" spans="1:26" ht="12.7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c r="Z57"/>
    </row>
    <row r="58" spans="1:26" ht="12.7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c r="Z58"/>
    </row>
    <row r="59" spans="1:26" ht="12.7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c r="Z59"/>
    </row>
    <row r="60" spans="1:26" ht="12.7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c r="Z60"/>
    </row>
    <row r="61" spans="1:26" ht="12.7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c r="Z61"/>
    </row>
    <row r="62" spans="1:26" ht="12.7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c r="Z62"/>
    </row>
    <row r="63" spans="1:26" ht="12.7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c r="Z63"/>
    </row>
    <row r="64" spans="1:26" ht="12.7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c r="Z64"/>
    </row>
    <row r="65" spans="1:26" ht="12.7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c r="Z65"/>
    </row>
    <row r="66" spans="1:26" ht="12.7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c r="Z66"/>
    </row>
    <row r="67" spans="1:26" ht="12.7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c r="Z67"/>
    </row>
    <row r="68" spans="1:26" ht="12.7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c r="Z68"/>
    </row>
    <row r="69" spans="1:26" ht="12.7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c r="Z69"/>
    </row>
    <row r="70" spans="1:26" ht="12.7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c r="Z70"/>
    </row>
    <row r="71" spans="1:26" ht="12.7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c r="Z71"/>
    </row>
    <row r="72" spans="1:26" ht="12.7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c r="Z72"/>
    </row>
    <row r="73" spans="1:26" ht="12.7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c r="Z73"/>
    </row>
    <row r="74" spans="1:26" ht="12.7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c r="Z74"/>
    </row>
    <row r="75" spans="1:26" ht="12.75"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c r="Z75"/>
    </row>
    <row r="76" spans="1:26" ht="12.75"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c r="Z76"/>
    </row>
    <row r="77" spans="1:26" ht="12.75"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c r="Z77"/>
    </row>
    <row r="78" spans="1:26" ht="12.75"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c r="Z78"/>
    </row>
    <row r="79" spans="1:26" ht="12.75"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c r="Z79"/>
    </row>
    <row r="80" spans="1:26" ht="12.75"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c r="Z80"/>
    </row>
    <row r="81" spans="1:26" ht="12.75"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c r="Z81"/>
    </row>
    <row r="82" spans="1:26" ht="12.75"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c r="Z82"/>
    </row>
    <row r="83" spans="1:26" ht="12.75"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c r="Z83"/>
    </row>
    <row r="84" spans="1:26" ht="12.75"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c r="Z84"/>
    </row>
    <row r="85" spans="1:26" ht="12.75"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c r="Z85"/>
    </row>
    <row r="86" spans="1:26" ht="12.75"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c r="Z86"/>
    </row>
    <row r="87" spans="1:26" ht="12.75"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c r="Z87"/>
    </row>
    <row r="88" spans="1:26" ht="12.75"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c r="Z88"/>
    </row>
    <row r="89" spans="1:26" ht="12.75"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c r="Z89"/>
    </row>
    <row r="90" spans="1:26" ht="12.75"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c r="Z90"/>
    </row>
    <row r="91" spans="1:26" ht="12.75"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c r="Z91"/>
    </row>
    <row r="92" spans="1:26" ht="12.75"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c r="Z92"/>
    </row>
    <row r="93" spans="1:26" ht="12.75"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c r="Z93"/>
    </row>
    <row r="94" spans="1:26" ht="12.75"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c r="Z94"/>
    </row>
    <row r="95" spans="1:26" ht="12.75"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c r="Z95"/>
    </row>
    <row r="96" spans="1:26" ht="12.75"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c r="Z96"/>
    </row>
    <row r="97" spans="1:26" ht="12.75"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c r="Z97"/>
    </row>
    <row r="98" spans="1:26" ht="12.75"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c r="Z98"/>
    </row>
    <row r="99" spans="1:26" ht="12.75"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c r="Z99"/>
    </row>
    <row r="100" spans="1:26" ht="12.75"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c r="Z100"/>
    </row>
    <row r="101" spans="1:26" ht="12.75"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c r="Z101"/>
    </row>
    <row r="102" spans="1:26" ht="12.75"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c r="Z102"/>
    </row>
    <row r="103" spans="1:26" ht="12.75"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c r="Z103"/>
    </row>
    <row r="104" spans="1:26" ht="12.75"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c r="Z104"/>
    </row>
    <row r="105" spans="1:26" ht="12.7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c r="Z105"/>
    </row>
    <row r="106" spans="1:26" ht="12.7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c r="Z106"/>
    </row>
    <row r="107" spans="1:26" ht="12.75"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c r="Z107"/>
    </row>
    <row r="108" spans="1:26" ht="12.75"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c r="Z108"/>
    </row>
    <row r="109" spans="1:26" ht="12.75"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c r="Z109"/>
    </row>
    <row r="110" spans="1:26" ht="12.75"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c r="Z110"/>
    </row>
    <row r="111" spans="1:26" ht="12.75"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c r="Z111"/>
    </row>
    <row r="112" spans="1:26" ht="12.75"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c r="Z112"/>
    </row>
    <row r="113" spans="1:26" ht="12.75"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c r="Z113"/>
    </row>
    <row r="114" spans="1:26" ht="12.75"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c r="Z114"/>
    </row>
    <row r="115" spans="1:26" ht="12.75"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c r="Z115"/>
    </row>
    <row r="116" spans="1:26" ht="12.75"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c r="Z116"/>
    </row>
    <row r="117" spans="1:26" ht="12.75"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c r="Z117"/>
    </row>
    <row r="118" spans="1:26" ht="12.75"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c r="Z118"/>
    </row>
    <row r="119" spans="1:26" ht="12.75"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c r="Z119"/>
    </row>
    <row r="120" spans="1:26" ht="12.75"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c r="Z120"/>
    </row>
    <row r="121" spans="1:26" ht="12.75"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c r="Z121"/>
    </row>
    <row r="122" spans="1:26" ht="12.75"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c r="Z122"/>
    </row>
    <row r="123" spans="1:26" ht="12.75"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c r="Z123"/>
    </row>
    <row r="124" spans="1:26" ht="12.75"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c r="Z124"/>
    </row>
    <row r="125" spans="1:26" ht="12.75"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c r="Z125"/>
    </row>
    <row r="126" spans="1:26" ht="12.75"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c r="Z126"/>
    </row>
    <row r="127" spans="1:26" ht="12.75"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c r="Z127"/>
    </row>
    <row r="128" spans="1:26" ht="12.75"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c r="Z128"/>
    </row>
    <row r="129" spans="1:26" ht="12.75"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c r="Z129"/>
    </row>
    <row r="130" spans="1:26" ht="12.75"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c r="Z130"/>
    </row>
    <row r="131" spans="1:26" ht="12.75"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c r="Z131"/>
    </row>
    <row r="132" spans="1:26" ht="12.75"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c r="Z132"/>
    </row>
    <row r="133" spans="1:26" ht="12.75"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c r="Z133"/>
    </row>
    <row r="134" spans="1:26" ht="12.75"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c r="Z134"/>
    </row>
    <row r="135" spans="1:26" ht="12.75"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c r="Z135"/>
    </row>
    <row r="136" spans="1:26" ht="12.75"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c r="Z136"/>
    </row>
    <row r="137" spans="1:26" ht="12.75"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c r="Z137"/>
    </row>
    <row r="138" spans="1:26" ht="12.75"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c r="Z138"/>
    </row>
    <row r="139" spans="1:26" ht="12.75"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c r="Z139"/>
    </row>
    <row r="140" spans="1:26" ht="12.75"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c r="Z140"/>
    </row>
    <row r="141" spans="1:26" ht="12.75"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c r="Z141"/>
    </row>
    <row r="142" spans="1:26" ht="12.75"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c r="Z142"/>
    </row>
    <row r="143" spans="1:26" ht="12.75"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c r="Z143"/>
    </row>
    <row r="144" spans="1:26" ht="12.75"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c r="Z144"/>
    </row>
    <row r="145" spans="1:26" ht="12.75"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c r="Z145"/>
    </row>
    <row r="146" spans="1:26" ht="12.75"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c r="Z146"/>
    </row>
    <row r="147" spans="1:26" ht="12.75"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c r="Z147"/>
    </row>
    <row r="148" spans="1:26" ht="12.75"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c r="Z148"/>
    </row>
    <row r="149" spans="1:26" ht="12.75"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c r="Z149"/>
    </row>
    <row r="150" spans="1:26" ht="12.75"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c r="Z150"/>
    </row>
    <row r="151" spans="1:26" ht="12.75"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c r="Z151"/>
    </row>
    <row r="152" spans="1:26" ht="12.75"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c r="Z152"/>
    </row>
    <row r="153" spans="1:26" ht="12.75"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c r="Z153"/>
    </row>
    <row r="154" spans="1:26" ht="12.75"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c r="Z154"/>
    </row>
    <row r="155" spans="1:26" ht="12.75"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c r="Z155"/>
    </row>
    <row r="156" spans="1:26" ht="12.75"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c r="Z156"/>
    </row>
    <row r="157" spans="1:26" ht="12.75"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c r="Z157"/>
    </row>
    <row r="158" spans="1:26" ht="12.75"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c r="Z158"/>
    </row>
    <row r="159" spans="1:26" ht="12.75"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c r="Z159"/>
    </row>
    <row r="160" spans="1:26" ht="12.75"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c r="Z160"/>
    </row>
    <row r="161" spans="1:26" ht="12.75"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c r="Z161"/>
    </row>
    <row r="162" spans="1:26" ht="12.75"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c r="Z162"/>
    </row>
    <row r="163" spans="1:26" ht="12.75"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c r="Z163"/>
    </row>
    <row r="164" spans="1:26" ht="12.75"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c r="Z164"/>
    </row>
    <row r="165" spans="1:26" ht="12.75"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c r="Z165"/>
    </row>
    <row r="166" spans="1:26" ht="12.75"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c r="Z166"/>
    </row>
    <row r="167" spans="1:26" ht="12.75"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c r="Z167"/>
    </row>
    <row r="168" spans="1:26" ht="12.75"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c r="Z168"/>
    </row>
    <row r="169" spans="1:26" ht="12.75"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c r="Z169"/>
    </row>
    <row r="170" spans="1:26" ht="12.75"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c r="Z170"/>
    </row>
    <row r="171" spans="1:26" ht="12.75"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c r="Z171"/>
    </row>
    <row r="172" spans="1:26" ht="12.75"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c r="Z172"/>
    </row>
    <row r="173" spans="1:26" ht="12.75"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c r="Z173"/>
    </row>
    <row r="174" spans="1:26" ht="12.75"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c r="Z174"/>
    </row>
    <row r="175" spans="1:26" ht="12.75"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c r="Z175"/>
    </row>
    <row r="176" spans="1:26" ht="12.75"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c r="Z176"/>
    </row>
    <row r="177" spans="1:26" ht="12.75"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c r="Z177"/>
    </row>
    <row r="178" spans="1:26" ht="12.75"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c r="Z178"/>
    </row>
    <row r="179" spans="1:26" ht="12.75"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c r="Z179"/>
    </row>
    <row r="180" spans="1:26" ht="12.75"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c r="Z180"/>
    </row>
    <row r="181" spans="1:26" ht="12.75"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c r="Z181"/>
    </row>
    <row r="182" spans="1:26" ht="12.75"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c r="Z182"/>
    </row>
    <row r="183" spans="1:26" ht="12.75"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c r="Z183"/>
    </row>
    <row r="184" spans="1:26" ht="12.75"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c r="Z184"/>
    </row>
    <row r="185" spans="1:26" ht="12.75"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c r="Z185"/>
    </row>
    <row r="186" spans="1:26" ht="12.75"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c r="Z186"/>
    </row>
    <row r="187" spans="1:26" ht="12.75"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c r="Z187"/>
    </row>
    <row r="188" spans="1:26" ht="12.75"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c r="Z188"/>
    </row>
    <row r="189" spans="1:26" ht="12.75"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c r="Z189"/>
    </row>
    <row r="190" spans="1:26" ht="12.75"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c r="Z190"/>
    </row>
    <row r="191" spans="1:26" ht="12.75"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c r="Z191"/>
    </row>
    <row r="192" spans="1:26" ht="12.75"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c r="Z192"/>
    </row>
    <row r="193" spans="1:26" ht="12.75"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c r="Z193"/>
    </row>
    <row r="194" spans="1:26" ht="12.75"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c r="Z194"/>
    </row>
    <row r="195" spans="1:26" ht="12.75"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c r="Z195"/>
    </row>
    <row r="196" spans="1:26" ht="12.75"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c r="Z196"/>
    </row>
    <row r="197" spans="1:26" ht="12.75"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c r="Z197"/>
    </row>
    <row r="198" spans="1:26" ht="12.75"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c r="Z198"/>
    </row>
    <row r="199" spans="1:26" ht="12.75"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c r="Z199"/>
    </row>
    <row r="200" spans="1:26" ht="12.75"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c r="Z200"/>
    </row>
    <row r="201" spans="1:26" ht="12.75"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c r="Z201"/>
    </row>
    <row r="202" spans="1:26" ht="12.75"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c r="Z202"/>
    </row>
    <row r="203" spans="1:26" ht="12.75"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c r="Z203"/>
    </row>
    <row r="204" spans="1:26" ht="12.75"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c r="Z204"/>
    </row>
    <row r="205" spans="1:26" ht="12.75"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c r="Z205"/>
    </row>
    <row r="206" spans="1:26" ht="12.75"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c r="Z206"/>
    </row>
    <row r="207" spans="1:26" ht="12.75"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c r="Z207"/>
    </row>
    <row r="208" spans="1:26" ht="12.75"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c r="Z208"/>
    </row>
    <row r="209" spans="1:26" ht="12.75"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c r="Z209"/>
    </row>
    <row r="210" spans="1:26" ht="12.75"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c r="Z210"/>
    </row>
    <row r="211" spans="1:26" ht="12.75"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c r="Z211"/>
    </row>
    <row r="212" spans="1:26" ht="12.7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c r="Z212"/>
    </row>
    <row r="213" spans="1:26" ht="12.75"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c r="Z213"/>
    </row>
    <row r="214" spans="1:26" ht="12.75"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c r="Z214"/>
    </row>
    <row r="215" spans="1:26" ht="12.75"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c r="Z215"/>
    </row>
    <row r="216" spans="1:26" ht="12.75"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c r="Z216"/>
    </row>
    <row r="217" spans="1:26" ht="12.75"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c r="Z217"/>
    </row>
    <row r="218" spans="1:26" ht="12.75"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c r="Z218"/>
    </row>
    <row r="219" spans="1:26" ht="12.75"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c r="Z219"/>
    </row>
    <row r="220" spans="1:26" ht="12.75"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c r="Z220"/>
    </row>
    <row r="221" spans="1:26" ht="12.75"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c r="Z221"/>
    </row>
    <row r="222" spans="1:26" ht="12.75"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c r="Z222"/>
    </row>
    <row r="223" spans="1:26" ht="12.75"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c r="Z223"/>
    </row>
    <row r="224" spans="1:26" ht="12.75"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c r="Z224"/>
    </row>
    <row r="225" spans="1:26" ht="12.75"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c r="Z225"/>
    </row>
    <row r="226" spans="1:26" ht="12.75"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c r="Z226"/>
    </row>
    <row r="227" spans="1:26" ht="12.75"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c r="Z227"/>
    </row>
    <row r="228" spans="1:26" ht="12.75"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c r="Z228"/>
    </row>
    <row r="229" spans="1:26" ht="12.75"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c r="Z229"/>
    </row>
    <row r="230" spans="1:26" ht="12.75"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c r="Z230"/>
    </row>
    <row r="231" spans="1:26" ht="12.75"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c r="Z231"/>
    </row>
    <row r="232" spans="1:26" ht="12.75"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c r="Z232"/>
    </row>
    <row r="233" spans="1:26" ht="12.75"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c r="Z233"/>
    </row>
    <row r="234" spans="1:26" ht="12.75"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c r="Z234"/>
    </row>
    <row r="235" spans="1:26" ht="12.75"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c r="Z235"/>
    </row>
    <row r="236" spans="1:26" ht="12.75"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c r="Z236"/>
    </row>
    <row r="237" spans="1:26" ht="15.75" customHeight="1" x14ac:dyDescent="0.2">
      <c r="Y237"/>
      <c r="Z237"/>
    </row>
    <row r="238" spans="1:26" ht="15.75" customHeight="1" x14ac:dyDescent="0.2">
      <c r="Y238"/>
      <c r="Z238"/>
    </row>
    <row r="239" spans="1:26" ht="15.75" customHeight="1" x14ac:dyDescent="0.2">
      <c r="Y239"/>
      <c r="Z239"/>
    </row>
    <row r="240" spans="1:26" ht="15.75" customHeight="1" x14ac:dyDescent="0.2">
      <c r="Y240"/>
      <c r="Z240"/>
    </row>
    <row r="241" spans="25:26" ht="15.75" customHeight="1" x14ac:dyDescent="0.2">
      <c r="Y241"/>
      <c r="Z241"/>
    </row>
    <row r="242" spans="25:26" ht="15.75" customHeight="1" x14ac:dyDescent="0.2">
      <c r="Y242"/>
      <c r="Z242"/>
    </row>
    <row r="243" spans="25:26" ht="15.75" customHeight="1" x14ac:dyDescent="0.2">
      <c r="Y243"/>
      <c r="Z243"/>
    </row>
    <row r="244" spans="25:26" ht="15.75" customHeight="1" x14ac:dyDescent="0.2">
      <c r="Y244"/>
      <c r="Z244"/>
    </row>
    <row r="245" spans="25:26" ht="15.75" customHeight="1" x14ac:dyDescent="0.2">
      <c r="Y245"/>
      <c r="Z245"/>
    </row>
    <row r="246" spans="25:26" ht="15.75" customHeight="1" x14ac:dyDescent="0.2">
      <c r="Y246"/>
      <c r="Z246"/>
    </row>
    <row r="247" spans="25:26" ht="15.75" customHeight="1" x14ac:dyDescent="0.2">
      <c r="Y247"/>
      <c r="Z247"/>
    </row>
    <row r="248" spans="25:26" ht="15.75" customHeight="1" x14ac:dyDescent="0.2">
      <c r="Y248"/>
      <c r="Z248"/>
    </row>
    <row r="249" spans="25:26" ht="15.75" customHeight="1" x14ac:dyDescent="0.2">
      <c r="Y249"/>
      <c r="Z249"/>
    </row>
    <row r="250" spans="25:26" ht="15.75" customHeight="1" x14ac:dyDescent="0.2">
      <c r="Y250"/>
      <c r="Z250"/>
    </row>
    <row r="251" spans="25:26" ht="15.75" customHeight="1" x14ac:dyDescent="0.2">
      <c r="Y251"/>
      <c r="Z251"/>
    </row>
    <row r="252" spans="25:26" ht="15.75" customHeight="1" x14ac:dyDescent="0.2">
      <c r="Y252"/>
      <c r="Z252"/>
    </row>
    <row r="253" spans="25:26" ht="15.75" customHeight="1" x14ac:dyDescent="0.2">
      <c r="Y253"/>
      <c r="Z253"/>
    </row>
    <row r="254" spans="25:26" ht="15.75" customHeight="1" x14ac:dyDescent="0.2">
      <c r="Y254"/>
      <c r="Z254"/>
    </row>
    <row r="255" spans="25:26" ht="15.75" customHeight="1" x14ac:dyDescent="0.2">
      <c r="Y255"/>
      <c r="Z255"/>
    </row>
    <row r="256" spans="25:26" ht="15.75" customHeight="1" x14ac:dyDescent="0.2">
      <c r="Y256"/>
      <c r="Z256"/>
    </row>
    <row r="257" spans="25:26" ht="15.75" customHeight="1" x14ac:dyDescent="0.2">
      <c r="Y257"/>
      <c r="Z257"/>
    </row>
    <row r="258" spans="25:26" ht="15.75" customHeight="1" x14ac:dyDescent="0.2">
      <c r="Y258"/>
      <c r="Z258"/>
    </row>
    <row r="259" spans="25:26" ht="15.75" customHeight="1" x14ac:dyDescent="0.2">
      <c r="Y259"/>
      <c r="Z259"/>
    </row>
    <row r="260" spans="25:26" ht="15.75" customHeight="1" x14ac:dyDescent="0.2">
      <c r="Y260"/>
      <c r="Z260"/>
    </row>
    <row r="261" spans="25:26" ht="15.75" customHeight="1" x14ac:dyDescent="0.2">
      <c r="Y261"/>
      <c r="Z261"/>
    </row>
    <row r="262" spans="25:26" ht="15.75" customHeight="1" x14ac:dyDescent="0.2">
      <c r="Y262"/>
      <c r="Z262"/>
    </row>
    <row r="263" spans="25:26" ht="15.75" customHeight="1" x14ac:dyDescent="0.2">
      <c r="Y263"/>
      <c r="Z263"/>
    </row>
    <row r="264" spans="25:26" ht="15.75" customHeight="1" x14ac:dyDescent="0.2">
      <c r="Y264"/>
      <c r="Z264"/>
    </row>
    <row r="265" spans="25:26" ht="15.75" customHeight="1" x14ac:dyDescent="0.2">
      <c r="Y265"/>
      <c r="Z265"/>
    </row>
    <row r="266" spans="25:26" ht="15.75" customHeight="1" x14ac:dyDescent="0.2">
      <c r="Y266"/>
      <c r="Z266"/>
    </row>
    <row r="267" spans="25:26" ht="15.75" customHeight="1" x14ac:dyDescent="0.2">
      <c r="Y267"/>
      <c r="Z267"/>
    </row>
    <row r="268" spans="25:26" ht="15.75" customHeight="1" x14ac:dyDescent="0.2">
      <c r="Y268"/>
      <c r="Z268"/>
    </row>
    <row r="269" spans="25:26" ht="15.75" customHeight="1" x14ac:dyDescent="0.2">
      <c r="Y269"/>
      <c r="Z269"/>
    </row>
    <row r="270" spans="25:26" ht="15.75" customHeight="1" x14ac:dyDescent="0.2">
      <c r="Y270"/>
      <c r="Z270"/>
    </row>
    <row r="271" spans="25:26" ht="15.75" customHeight="1" x14ac:dyDescent="0.2">
      <c r="Y271"/>
      <c r="Z271"/>
    </row>
    <row r="272" spans="25:26" ht="15.75" customHeight="1" x14ac:dyDescent="0.2">
      <c r="Y272"/>
      <c r="Z272"/>
    </row>
    <row r="273" spans="25:26" ht="15.75" customHeight="1" x14ac:dyDescent="0.2">
      <c r="Y273"/>
      <c r="Z273"/>
    </row>
    <row r="274" spans="25:26" ht="15.75" customHeight="1" x14ac:dyDescent="0.2">
      <c r="Y274"/>
      <c r="Z274"/>
    </row>
    <row r="275" spans="25:26" ht="15.75" customHeight="1" x14ac:dyDescent="0.2">
      <c r="Y275"/>
      <c r="Z275"/>
    </row>
    <row r="276" spans="25:26" ht="15.75" customHeight="1" x14ac:dyDescent="0.2">
      <c r="Y276"/>
      <c r="Z276"/>
    </row>
    <row r="277" spans="25:26" ht="15.75" customHeight="1" x14ac:dyDescent="0.2">
      <c r="Y277"/>
      <c r="Z277"/>
    </row>
    <row r="278" spans="25:26" ht="15.75" customHeight="1" x14ac:dyDescent="0.2">
      <c r="Y278"/>
      <c r="Z278"/>
    </row>
    <row r="279" spans="25:26" ht="15.75" customHeight="1" x14ac:dyDescent="0.2">
      <c r="Y279"/>
      <c r="Z279"/>
    </row>
    <row r="280" spans="25:26" ht="15.75" customHeight="1" x14ac:dyDescent="0.2">
      <c r="Y280"/>
      <c r="Z280"/>
    </row>
    <row r="281" spans="25:26" ht="15.75" customHeight="1" x14ac:dyDescent="0.2">
      <c r="Y281"/>
      <c r="Z281"/>
    </row>
    <row r="282" spans="25:26" ht="15.75" customHeight="1" x14ac:dyDescent="0.2">
      <c r="Y282"/>
      <c r="Z282"/>
    </row>
    <row r="283" spans="25:26" ht="15.75" customHeight="1" x14ac:dyDescent="0.2">
      <c r="Y283"/>
      <c r="Z283"/>
    </row>
    <row r="284" spans="25:26" ht="15.75" customHeight="1" x14ac:dyDescent="0.2">
      <c r="Y284"/>
      <c r="Z284"/>
    </row>
    <row r="285" spans="25:26" ht="15.75" customHeight="1" x14ac:dyDescent="0.2">
      <c r="Y285"/>
      <c r="Z285"/>
    </row>
    <row r="286" spans="25:26" ht="15.75" customHeight="1" x14ac:dyDescent="0.2">
      <c r="Y286"/>
      <c r="Z286"/>
    </row>
    <row r="287" spans="25:26" ht="15.75" customHeight="1" x14ac:dyDescent="0.2">
      <c r="Y287"/>
      <c r="Z287"/>
    </row>
    <row r="288" spans="25:26" ht="15.75" customHeight="1" x14ac:dyDescent="0.2">
      <c r="Y288"/>
      <c r="Z288"/>
    </row>
    <row r="289" spans="25:26" ht="15.75" customHeight="1" x14ac:dyDescent="0.2">
      <c r="Y289"/>
      <c r="Z289"/>
    </row>
    <row r="290" spans="25:26" ht="15.75" customHeight="1" x14ac:dyDescent="0.2">
      <c r="Y290"/>
      <c r="Z290"/>
    </row>
    <row r="291" spans="25:26" ht="15.75" customHeight="1" x14ac:dyDescent="0.2">
      <c r="Y291"/>
      <c r="Z291"/>
    </row>
    <row r="292" spans="25:26" ht="15.75" customHeight="1" x14ac:dyDescent="0.2">
      <c r="Y292"/>
      <c r="Z292"/>
    </row>
    <row r="293" spans="25:26" ht="15.75" customHeight="1" x14ac:dyDescent="0.2">
      <c r="Y293"/>
      <c r="Z293"/>
    </row>
    <row r="294" spans="25:26" ht="15.75" customHeight="1" x14ac:dyDescent="0.2">
      <c r="Y294"/>
      <c r="Z294"/>
    </row>
    <row r="295" spans="25:26" ht="15.75" customHeight="1" x14ac:dyDescent="0.2">
      <c r="Y295"/>
      <c r="Z295"/>
    </row>
    <row r="296" spans="25:26" ht="15.75" customHeight="1" x14ac:dyDescent="0.2">
      <c r="Y296"/>
      <c r="Z296"/>
    </row>
    <row r="297" spans="25:26" ht="15.75" customHeight="1" x14ac:dyDescent="0.2">
      <c r="Y297"/>
      <c r="Z297"/>
    </row>
    <row r="298" spans="25:26" ht="15.75" customHeight="1" x14ac:dyDescent="0.2">
      <c r="Y298"/>
      <c r="Z298"/>
    </row>
    <row r="299" spans="25:26" ht="15.75" customHeight="1" x14ac:dyDescent="0.2">
      <c r="Y299"/>
      <c r="Z299"/>
    </row>
    <row r="300" spans="25:26" ht="15.75" customHeight="1" x14ac:dyDescent="0.2">
      <c r="Y300"/>
      <c r="Z300"/>
    </row>
    <row r="301" spans="25:26" ht="15.75" customHeight="1" x14ac:dyDescent="0.2">
      <c r="Y301"/>
      <c r="Z301"/>
    </row>
    <row r="302" spans="25:26" ht="15.75" customHeight="1" x14ac:dyDescent="0.2">
      <c r="Y302"/>
      <c r="Z302"/>
    </row>
    <row r="303" spans="25:26" ht="15.75" customHeight="1" x14ac:dyDescent="0.2">
      <c r="Y303"/>
      <c r="Z303"/>
    </row>
    <row r="304" spans="25:26" ht="15.75" customHeight="1" x14ac:dyDescent="0.2">
      <c r="Y304"/>
      <c r="Z304"/>
    </row>
    <row r="305" spans="25:26" ht="15.75" customHeight="1" x14ac:dyDescent="0.2">
      <c r="Y305"/>
      <c r="Z305"/>
    </row>
    <row r="306" spans="25:26" ht="15.75" customHeight="1" x14ac:dyDescent="0.2">
      <c r="Y306"/>
      <c r="Z306"/>
    </row>
    <row r="307" spans="25:26" ht="15.75" customHeight="1" x14ac:dyDescent="0.2">
      <c r="Y307"/>
      <c r="Z307"/>
    </row>
    <row r="308" spans="25:26" ht="15.75" customHeight="1" x14ac:dyDescent="0.2">
      <c r="Y308"/>
      <c r="Z308"/>
    </row>
    <row r="309" spans="25:26" ht="15.75" customHeight="1" x14ac:dyDescent="0.2">
      <c r="Y309"/>
      <c r="Z309"/>
    </row>
    <row r="310" spans="25:26" ht="15.75" customHeight="1" x14ac:dyDescent="0.2">
      <c r="Y310"/>
      <c r="Z310"/>
    </row>
    <row r="311" spans="25:26" ht="15.75" customHeight="1" x14ac:dyDescent="0.2">
      <c r="Y311"/>
      <c r="Z311"/>
    </row>
    <row r="312" spans="25:26" ht="15.75" customHeight="1" x14ac:dyDescent="0.2">
      <c r="Y312"/>
      <c r="Z312"/>
    </row>
    <row r="313" spans="25:26" ht="15.75" customHeight="1" x14ac:dyDescent="0.2">
      <c r="Y313"/>
      <c r="Z313"/>
    </row>
    <row r="314" spans="25:26" ht="15.75" customHeight="1" x14ac:dyDescent="0.2">
      <c r="Y314"/>
      <c r="Z314"/>
    </row>
    <row r="315" spans="25:26" ht="15.75" customHeight="1" x14ac:dyDescent="0.2">
      <c r="Y315"/>
      <c r="Z315"/>
    </row>
    <row r="316" spans="25:26" ht="15.75" customHeight="1" x14ac:dyDescent="0.2">
      <c r="Y316"/>
      <c r="Z316"/>
    </row>
    <row r="317" spans="25:26" ht="15.75" customHeight="1" x14ac:dyDescent="0.2">
      <c r="Y317"/>
      <c r="Z317"/>
    </row>
    <row r="318" spans="25:26" ht="15.75" customHeight="1" x14ac:dyDescent="0.2">
      <c r="Y318"/>
      <c r="Z318"/>
    </row>
    <row r="319" spans="25:26" ht="15.75" customHeight="1" x14ac:dyDescent="0.2">
      <c r="Y319"/>
      <c r="Z319"/>
    </row>
    <row r="320" spans="25:26" ht="15.75" customHeight="1" x14ac:dyDescent="0.2">
      <c r="Y320"/>
      <c r="Z320"/>
    </row>
    <row r="321" spans="25:26" ht="15.75" customHeight="1" x14ac:dyDescent="0.2">
      <c r="Y321"/>
      <c r="Z321"/>
    </row>
    <row r="322" spans="25:26" ht="15.75" customHeight="1" x14ac:dyDescent="0.2">
      <c r="Y322"/>
      <c r="Z322"/>
    </row>
    <row r="323" spans="25:26" ht="15.75" customHeight="1" x14ac:dyDescent="0.2">
      <c r="Y323"/>
      <c r="Z323"/>
    </row>
    <row r="324" spans="25:26" ht="15.75" customHeight="1" x14ac:dyDescent="0.2">
      <c r="Y324"/>
      <c r="Z324"/>
    </row>
    <row r="325" spans="25:26" ht="15.75" customHeight="1" x14ac:dyDescent="0.2">
      <c r="Y325"/>
      <c r="Z325"/>
    </row>
    <row r="326" spans="25:26" ht="15.75" customHeight="1" x14ac:dyDescent="0.2">
      <c r="Y326"/>
      <c r="Z326"/>
    </row>
    <row r="327" spans="25:26" ht="15.75" customHeight="1" x14ac:dyDescent="0.2">
      <c r="Y327"/>
      <c r="Z327"/>
    </row>
    <row r="328" spans="25:26" ht="15.75" customHeight="1" x14ac:dyDescent="0.2">
      <c r="Y328"/>
      <c r="Z328"/>
    </row>
    <row r="329" spans="25:26" ht="15.75" customHeight="1" x14ac:dyDescent="0.2">
      <c r="Y329"/>
      <c r="Z329"/>
    </row>
    <row r="330" spans="25:26" ht="15.75" customHeight="1" x14ac:dyDescent="0.2">
      <c r="Y330"/>
      <c r="Z330"/>
    </row>
    <row r="331" spans="25:26" ht="15.75" customHeight="1" x14ac:dyDescent="0.2">
      <c r="Y331"/>
      <c r="Z331"/>
    </row>
    <row r="332" spans="25:26" ht="15.75" customHeight="1" x14ac:dyDescent="0.2">
      <c r="Y332"/>
      <c r="Z332"/>
    </row>
    <row r="333" spans="25:26" ht="15.75" customHeight="1" x14ac:dyDescent="0.2">
      <c r="Y333"/>
      <c r="Z333"/>
    </row>
    <row r="334" spans="25:26" ht="15.75" customHeight="1" x14ac:dyDescent="0.2">
      <c r="Y334"/>
      <c r="Z334"/>
    </row>
    <row r="335" spans="25:26" ht="15.75" customHeight="1" x14ac:dyDescent="0.2">
      <c r="Y335"/>
      <c r="Z335"/>
    </row>
    <row r="336" spans="25:26" ht="15.75" customHeight="1" x14ac:dyDescent="0.2">
      <c r="Y336"/>
      <c r="Z336"/>
    </row>
    <row r="337" spans="25:26" ht="15.75" customHeight="1" x14ac:dyDescent="0.2">
      <c r="Y337"/>
      <c r="Z337"/>
    </row>
    <row r="338" spans="25:26" ht="15.75" customHeight="1" x14ac:dyDescent="0.2">
      <c r="Y338"/>
      <c r="Z338"/>
    </row>
    <row r="339" spans="25:26" ht="15.75" customHeight="1" x14ac:dyDescent="0.2">
      <c r="Y339"/>
      <c r="Z339"/>
    </row>
    <row r="340" spans="25:26" ht="15.75" customHeight="1" x14ac:dyDescent="0.2">
      <c r="Y340"/>
      <c r="Z340"/>
    </row>
    <row r="341" spans="25:26" ht="15.75" customHeight="1" x14ac:dyDescent="0.2">
      <c r="Y341"/>
      <c r="Z341"/>
    </row>
    <row r="342" spans="25:26" ht="15.75" customHeight="1" x14ac:dyDescent="0.2">
      <c r="Y342"/>
      <c r="Z342"/>
    </row>
    <row r="343" spans="25:26" ht="15.75" customHeight="1" x14ac:dyDescent="0.2">
      <c r="Y343"/>
      <c r="Z343"/>
    </row>
    <row r="344" spans="25:26" ht="15.75" customHeight="1" x14ac:dyDescent="0.2">
      <c r="Y344"/>
      <c r="Z344"/>
    </row>
    <row r="345" spans="25:26" ht="15.75" customHeight="1" x14ac:dyDescent="0.2">
      <c r="Y345"/>
      <c r="Z345"/>
    </row>
    <row r="346" spans="25:26" ht="15.75" customHeight="1" x14ac:dyDescent="0.2">
      <c r="Y346"/>
      <c r="Z346"/>
    </row>
    <row r="347" spans="25:26" ht="15.75" customHeight="1" x14ac:dyDescent="0.2">
      <c r="Y347"/>
      <c r="Z347"/>
    </row>
    <row r="348" spans="25:26" ht="15.75" customHeight="1" x14ac:dyDescent="0.2">
      <c r="Y348"/>
      <c r="Z348"/>
    </row>
    <row r="349" spans="25:26" ht="15.75" customHeight="1" x14ac:dyDescent="0.2">
      <c r="Y349"/>
      <c r="Z349"/>
    </row>
    <row r="350" spans="25:26" ht="15.75" customHeight="1" x14ac:dyDescent="0.2">
      <c r="Y350"/>
      <c r="Z350"/>
    </row>
    <row r="351" spans="25:26" ht="15.75" customHeight="1" x14ac:dyDescent="0.2">
      <c r="Y351"/>
      <c r="Z351"/>
    </row>
    <row r="352" spans="25:26" ht="15.75" customHeight="1" x14ac:dyDescent="0.2">
      <c r="Y352"/>
      <c r="Z352"/>
    </row>
    <row r="353" spans="25:26" ht="15.75" customHeight="1" x14ac:dyDescent="0.2">
      <c r="Y353"/>
      <c r="Z353"/>
    </row>
    <row r="354" spans="25:26" ht="15.75" customHeight="1" x14ac:dyDescent="0.2">
      <c r="Y354"/>
      <c r="Z354"/>
    </row>
    <row r="355" spans="25:26" ht="15.75" customHeight="1" x14ac:dyDescent="0.2">
      <c r="Y355"/>
      <c r="Z355"/>
    </row>
    <row r="356" spans="25:26" ht="15.75" customHeight="1" x14ac:dyDescent="0.2">
      <c r="Y356"/>
      <c r="Z356"/>
    </row>
    <row r="357" spans="25:26" ht="15.75" customHeight="1" x14ac:dyDescent="0.2">
      <c r="Y357"/>
      <c r="Z357"/>
    </row>
    <row r="358" spans="25:26" ht="15.75" customHeight="1" x14ac:dyDescent="0.2">
      <c r="Y358"/>
      <c r="Z358"/>
    </row>
    <row r="359" spans="25:26" ht="15.75" customHeight="1" x14ac:dyDescent="0.2">
      <c r="Y359"/>
      <c r="Z359"/>
    </row>
    <row r="360" spans="25:26" ht="15.75" customHeight="1" x14ac:dyDescent="0.2">
      <c r="Y360"/>
      <c r="Z360"/>
    </row>
    <row r="361" spans="25:26" ht="15.75" customHeight="1" x14ac:dyDescent="0.2">
      <c r="Y361"/>
      <c r="Z361"/>
    </row>
    <row r="362" spans="25:26" ht="15.75" customHeight="1" x14ac:dyDescent="0.2">
      <c r="Y362"/>
      <c r="Z362"/>
    </row>
    <row r="363" spans="25:26" ht="15.75" customHeight="1" x14ac:dyDescent="0.2">
      <c r="Y363"/>
      <c r="Z363"/>
    </row>
    <row r="364" spans="25:26" ht="15.75" customHeight="1" x14ac:dyDescent="0.2">
      <c r="Y364"/>
      <c r="Z364"/>
    </row>
    <row r="365" spans="25:26" ht="15.75" customHeight="1" x14ac:dyDescent="0.2">
      <c r="Y365"/>
      <c r="Z365"/>
    </row>
    <row r="366" spans="25:26" ht="15.75" customHeight="1" x14ac:dyDescent="0.2">
      <c r="Y366"/>
      <c r="Z366"/>
    </row>
    <row r="367" spans="25:26" ht="15.75" customHeight="1" x14ac:dyDescent="0.2">
      <c r="Y367"/>
      <c r="Z367"/>
    </row>
    <row r="368" spans="25:26" ht="15.75" customHeight="1" x14ac:dyDescent="0.2">
      <c r="Y368"/>
      <c r="Z368"/>
    </row>
    <row r="369" spans="25:26" ht="15.75" customHeight="1" x14ac:dyDescent="0.2">
      <c r="Y369"/>
      <c r="Z369"/>
    </row>
    <row r="370" spans="25:26" ht="15.75" customHeight="1" x14ac:dyDescent="0.2">
      <c r="Y370"/>
      <c r="Z370"/>
    </row>
    <row r="371" spans="25:26" ht="15.75" customHeight="1" x14ac:dyDescent="0.2">
      <c r="Y371"/>
      <c r="Z371"/>
    </row>
    <row r="372" spans="25:26" ht="15.75" customHeight="1" x14ac:dyDescent="0.2">
      <c r="Y372"/>
      <c r="Z372"/>
    </row>
    <row r="373" spans="25:26" ht="15.75" customHeight="1" x14ac:dyDescent="0.2">
      <c r="Y373"/>
      <c r="Z373"/>
    </row>
    <row r="374" spans="25:26" ht="15.75" customHeight="1" x14ac:dyDescent="0.2">
      <c r="Y374"/>
      <c r="Z374"/>
    </row>
    <row r="375" spans="25:26" ht="15.75" customHeight="1" x14ac:dyDescent="0.2">
      <c r="Y375"/>
      <c r="Z375"/>
    </row>
    <row r="376" spans="25:26" ht="15.75" customHeight="1" x14ac:dyDescent="0.2">
      <c r="Y376"/>
      <c r="Z376"/>
    </row>
    <row r="377" spans="25:26" ht="15.75" customHeight="1" x14ac:dyDescent="0.2">
      <c r="Y377"/>
      <c r="Z377"/>
    </row>
    <row r="378" spans="25:26" ht="15.75" customHeight="1" x14ac:dyDescent="0.2">
      <c r="Y378"/>
      <c r="Z378"/>
    </row>
    <row r="379" spans="25:26" ht="15.75" customHeight="1" x14ac:dyDescent="0.2">
      <c r="Y379"/>
      <c r="Z379"/>
    </row>
    <row r="380" spans="25:26" ht="15.75" customHeight="1" x14ac:dyDescent="0.2">
      <c r="Y380"/>
      <c r="Z380"/>
    </row>
    <row r="381" spans="25:26" ht="15.75" customHeight="1" x14ac:dyDescent="0.2">
      <c r="Y381"/>
      <c r="Z381"/>
    </row>
    <row r="382" spans="25:26" ht="15.75" customHeight="1" x14ac:dyDescent="0.2">
      <c r="Y382"/>
      <c r="Z382"/>
    </row>
    <row r="383" spans="25:26" ht="15.75" customHeight="1" x14ac:dyDescent="0.2">
      <c r="Y383"/>
      <c r="Z383"/>
    </row>
    <row r="384" spans="25:26" ht="15.75" customHeight="1" x14ac:dyDescent="0.2">
      <c r="Y384"/>
      <c r="Z384"/>
    </row>
    <row r="385" spans="25:26" ht="15.75" customHeight="1" x14ac:dyDescent="0.2">
      <c r="Y385"/>
      <c r="Z385"/>
    </row>
    <row r="386" spans="25:26" ht="15.75" customHeight="1" x14ac:dyDescent="0.2">
      <c r="Y386"/>
      <c r="Z386"/>
    </row>
    <row r="387" spans="25:26" ht="15.75" customHeight="1" x14ac:dyDescent="0.2">
      <c r="Y387"/>
      <c r="Z387"/>
    </row>
    <row r="388" spans="25:26" ht="15.75" customHeight="1" x14ac:dyDescent="0.2">
      <c r="Y388"/>
      <c r="Z388"/>
    </row>
    <row r="389" spans="25:26" ht="15.75" customHeight="1" x14ac:dyDescent="0.2">
      <c r="Y389"/>
      <c r="Z389"/>
    </row>
    <row r="390" spans="25:26" ht="15.75" customHeight="1" x14ac:dyDescent="0.2">
      <c r="Y390"/>
      <c r="Z390"/>
    </row>
    <row r="391" spans="25:26" ht="15.75" customHeight="1" x14ac:dyDescent="0.2">
      <c r="Y391"/>
      <c r="Z391"/>
    </row>
    <row r="392" spans="25:26" ht="15.75" customHeight="1" x14ac:dyDescent="0.2">
      <c r="Y392"/>
      <c r="Z392"/>
    </row>
    <row r="393" spans="25:26" ht="15.75" customHeight="1" x14ac:dyDescent="0.2">
      <c r="Y393"/>
      <c r="Z393"/>
    </row>
    <row r="394" spans="25:26" ht="15.75" customHeight="1" x14ac:dyDescent="0.2">
      <c r="Y394"/>
      <c r="Z394"/>
    </row>
    <row r="395" spans="25:26" ht="15.75" customHeight="1" x14ac:dyDescent="0.2">
      <c r="Y395"/>
      <c r="Z395"/>
    </row>
    <row r="396" spans="25:26" ht="15.75" customHeight="1" x14ac:dyDescent="0.2">
      <c r="Y396"/>
      <c r="Z396"/>
    </row>
    <row r="397" spans="25:26" ht="15.75" customHeight="1" x14ac:dyDescent="0.2">
      <c r="Y397"/>
      <c r="Z397"/>
    </row>
    <row r="398" spans="25:26" ht="15.75" customHeight="1" x14ac:dyDescent="0.2">
      <c r="Y398"/>
      <c r="Z398"/>
    </row>
    <row r="399" spans="25:26" ht="15.75" customHeight="1" x14ac:dyDescent="0.2">
      <c r="Y399"/>
      <c r="Z399"/>
    </row>
    <row r="400" spans="25:26" ht="15.75" customHeight="1" x14ac:dyDescent="0.2">
      <c r="Y400"/>
      <c r="Z400"/>
    </row>
    <row r="401" spans="25:26" ht="15.75" customHeight="1" x14ac:dyDescent="0.2">
      <c r="Y401"/>
      <c r="Z401"/>
    </row>
    <row r="402" spans="25:26" ht="15.75" customHeight="1" x14ac:dyDescent="0.2">
      <c r="Y402"/>
      <c r="Z402"/>
    </row>
    <row r="403" spans="25:26" ht="15.75" customHeight="1" x14ac:dyDescent="0.2">
      <c r="Y403"/>
      <c r="Z403"/>
    </row>
    <row r="404" spans="25:26" ht="15.75" customHeight="1" x14ac:dyDescent="0.2">
      <c r="Y404"/>
      <c r="Z404"/>
    </row>
    <row r="405" spans="25:26" ht="15.75" customHeight="1" x14ac:dyDescent="0.2">
      <c r="Y405"/>
      <c r="Z405"/>
    </row>
    <row r="406" spans="25:26" ht="15.75" customHeight="1" x14ac:dyDescent="0.2">
      <c r="Y406"/>
      <c r="Z406"/>
    </row>
    <row r="407" spans="25:26" ht="15.75" customHeight="1" x14ac:dyDescent="0.2">
      <c r="Y407"/>
      <c r="Z407"/>
    </row>
    <row r="408" spans="25:26" ht="15.75" customHeight="1" x14ac:dyDescent="0.2">
      <c r="Y408"/>
      <c r="Z408"/>
    </row>
    <row r="409" spans="25:26" ht="15.75" customHeight="1" x14ac:dyDescent="0.2">
      <c r="Y409"/>
      <c r="Z409"/>
    </row>
    <row r="410" spans="25:26" ht="15.75" customHeight="1" x14ac:dyDescent="0.2">
      <c r="Y410"/>
      <c r="Z410"/>
    </row>
    <row r="411" spans="25:26" ht="15.75" customHeight="1" x14ac:dyDescent="0.2">
      <c r="Y411"/>
      <c r="Z411"/>
    </row>
    <row r="412" spans="25:26" ht="15.75" customHeight="1" x14ac:dyDescent="0.2">
      <c r="Y412"/>
      <c r="Z412"/>
    </row>
    <row r="413" spans="25:26" ht="15.75" customHeight="1" x14ac:dyDescent="0.2">
      <c r="Y413"/>
      <c r="Z413"/>
    </row>
    <row r="414" spans="25:26" ht="15.75" customHeight="1" x14ac:dyDescent="0.2">
      <c r="Y414"/>
      <c r="Z414"/>
    </row>
    <row r="415" spans="25:26" ht="15.75" customHeight="1" x14ac:dyDescent="0.2">
      <c r="Y415"/>
      <c r="Z415"/>
    </row>
    <row r="416" spans="25:26" ht="15.75" customHeight="1" x14ac:dyDescent="0.2">
      <c r="Y416"/>
      <c r="Z416"/>
    </row>
    <row r="417" spans="25:26" ht="15.75" customHeight="1" x14ac:dyDescent="0.2">
      <c r="Y417"/>
      <c r="Z417"/>
    </row>
    <row r="418" spans="25:26" ht="15.75" customHeight="1" x14ac:dyDescent="0.2">
      <c r="Y418"/>
      <c r="Z418"/>
    </row>
    <row r="419" spans="25:26" ht="15.75" customHeight="1" x14ac:dyDescent="0.2">
      <c r="Y419"/>
      <c r="Z419"/>
    </row>
    <row r="420" spans="25:26" ht="15.75" customHeight="1" x14ac:dyDescent="0.2">
      <c r="Y420"/>
      <c r="Z420"/>
    </row>
    <row r="421" spans="25:26" ht="15.75" customHeight="1" x14ac:dyDescent="0.2">
      <c r="Y421"/>
      <c r="Z421"/>
    </row>
    <row r="422" spans="25:26" ht="15.75" customHeight="1" x14ac:dyDescent="0.2">
      <c r="Y422"/>
      <c r="Z422"/>
    </row>
    <row r="423" spans="25:26" ht="15.75" customHeight="1" x14ac:dyDescent="0.2">
      <c r="Y423"/>
      <c r="Z423"/>
    </row>
    <row r="424" spans="25:26" ht="15.75" customHeight="1" x14ac:dyDescent="0.2">
      <c r="Y424"/>
      <c r="Z424"/>
    </row>
    <row r="425" spans="25:26" ht="15.75" customHeight="1" x14ac:dyDescent="0.2">
      <c r="Y425"/>
      <c r="Z425"/>
    </row>
    <row r="426" spans="25:26" ht="15.75" customHeight="1" x14ac:dyDescent="0.2">
      <c r="Y426"/>
      <c r="Z426"/>
    </row>
    <row r="427" spans="25:26" ht="15.75" customHeight="1" x14ac:dyDescent="0.2">
      <c r="Y427"/>
      <c r="Z427"/>
    </row>
    <row r="428" spans="25:26" ht="15.75" customHeight="1" x14ac:dyDescent="0.2">
      <c r="Y428"/>
      <c r="Z428"/>
    </row>
    <row r="429" spans="25:26" ht="15.75" customHeight="1" x14ac:dyDescent="0.2">
      <c r="Y429"/>
      <c r="Z429"/>
    </row>
    <row r="430" spans="25:26" ht="15.75" customHeight="1" x14ac:dyDescent="0.2">
      <c r="Y430"/>
      <c r="Z430"/>
    </row>
    <row r="431" spans="25:26" ht="15.75" customHeight="1" x14ac:dyDescent="0.2">
      <c r="Y431"/>
      <c r="Z431"/>
    </row>
    <row r="432" spans="25:26" ht="15.75" customHeight="1" x14ac:dyDescent="0.2">
      <c r="Y432"/>
      <c r="Z432"/>
    </row>
    <row r="433" spans="25:26" ht="15.75" customHeight="1" x14ac:dyDescent="0.2">
      <c r="Y433"/>
      <c r="Z433"/>
    </row>
    <row r="434" spans="25:26" ht="15.75" customHeight="1" x14ac:dyDescent="0.2">
      <c r="Y434"/>
      <c r="Z434"/>
    </row>
    <row r="435" spans="25:26" ht="15.75" customHeight="1" x14ac:dyDescent="0.2">
      <c r="Y435"/>
      <c r="Z435"/>
    </row>
    <row r="436" spans="25:26" ht="15.75" customHeight="1" x14ac:dyDescent="0.2">
      <c r="Y436"/>
      <c r="Z436"/>
    </row>
    <row r="437" spans="25:26" ht="15.75" customHeight="1" x14ac:dyDescent="0.2">
      <c r="Y437"/>
      <c r="Z437"/>
    </row>
    <row r="438" spans="25:26" ht="15.75" customHeight="1" x14ac:dyDescent="0.2">
      <c r="Y438"/>
      <c r="Z438"/>
    </row>
    <row r="439" spans="25:26" ht="15.75" customHeight="1" x14ac:dyDescent="0.2">
      <c r="Y439"/>
      <c r="Z439"/>
    </row>
    <row r="440" spans="25:26" ht="15.75" customHeight="1" x14ac:dyDescent="0.2">
      <c r="Y440"/>
      <c r="Z440"/>
    </row>
    <row r="441" spans="25:26" ht="15.75" customHeight="1" x14ac:dyDescent="0.2">
      <c r="Y441"/>
      <c r="Z441"/>
    </row>
    <row r="442" spans="25:26" ht="15.75" customHeight="1" x14ac:dyDescent="0.2">
      <c r="Y442"/>
      <c r="Z442"/>
    </row>
    <row r="443" spans="25:26" ht="15.75" customHeight="1" x14ac:dyDescent="0.2">
      <c r="Y443"/>
      <c r="Z443"/>
    </row>
    <row r="444" spans="25:26" ht="15.75" customHeight="1" x14ac:dyDescent="0.2">
      <c r="Y444"/>
      <c r="Z444"/>
    </row>
    <row r="445" spans="25:26" ht="15.75" customHeight="1" x14ac:dyDescent="0.2">
      <c r="Y445"/>
      <c r="Z445"/>
    </row>
    <row r="446" spans="25:26" ht="15.75" customHeight="1" x14ac:dyDescent="0.2">
      <c r="Y446"/>
      <c r="Z446"/>
    </row>
    <row r="447" spans="25:26" ht="15.75" customHeight="1" x14ac:dyDescent="0.2">
      <c r="Y447"/>
      <c r="Z447"/>
    </row>
    <row r="448" spans="25:26" ht="15.75" customHeight="1" x14ac:dyDescent="0.2">
      <c r="Y448"/>
      <c r="Z448"/>
    </row>
    <row r="449" spans="25:26" ht="15.75" customHeight="1" x14ac:dyDescent="0.2">
      <c r="Y449"/>
      <c r="Z449"/>
    </row>
    <row r="450" spans="25:26" ht="15.75" customHeight="1" x14ac:dyDescent="0.2">
      <c r="Y450"/>
      <c r="Z450"/>
    </row>
    <row r="451" spans="25:26" ht="15.75" customHeight="1" x14ac:dyDescent="0.2">
      <c r="Y451"/>
      <c r="Z451"/>
    </row>
    <row r="452" spans="25:26" ht="15.75" customHeight="1" x14ac:dyDescent="0.2">
      <c r="Y452"/>
      <c r="Z452"/>
    </row>
    <row r="453" spans="25:26" ht="15.75" customHeight="1" x14ac:dyDescent="0.2">
      <c r="Y453"/>
      <c r="Z453"/>
    </row>
    <row r="454" spans="25:26" ht="15.75" customHeight="1" x14ac:dyDescent="0.2">
      <c r="Y454"/>
      <c r="Z454"/>
    </row>
    <row r="455" spans="25:26" ht="15.75" customHeight="1" x14ac:dyDescent="0.2">
      <c r="Y455"/>
      <c r="Z455"/>
    </row>
    <row r="456" spans="25:26" ht="15.75" customHeight="1" x14ac:dyDescent="0.2">
      <c r="Y456"/>
      <c r="Z456"/>
    </row>
    <row r="457" spans="25:26" ht="15.75" customHeight="1" x14ac:dyDescent="0.2">
      <c r="Y457"/>
      <c r="Z457"/>
    </row>
    <row r="458" spans="25:26" ht="15.75" customHeight="1" x14ac:dyDescent="0.2">
      <c r="Y458"/>
      <c r="Z458"/>
    </row>
    <row r="459" spans="25:26" ht="15.75" customHeight="1" x14ac:dyDescent="0.2">
      <c r="Y459"/>
      <c r="Z459"/>
    </row>
    <row r="460" spans="25:26" ht="15.75" customHeight="1" x14ac:dyDescent="0.2">
      <c r="Y460"/>
      <c r="Z460"/>
    </row>
    <row r="461" spans="25:26" ht="15.75" customHeight="1" x14ac:dyDescent="0.2">
      <c r="Y461"/>
      <c r="Z461"/>
    </row>
    <row r="462" spans="25:26" ht="15.75" customHeight="1" x14ac:dyDescent="0.2">
      <c r="Y462"/>
      <c r="Z462"/>
    </row>
    <row r="463" spans="25:26" ht="15.75" customHeight="1" x14ac:dyDescent="0.2">
      <c r="Y463"/>
      <c r="Z463"/>
    </row>
    <row r="464" spans="25:26" ht="15.75" customHeight="1" x14ac:dyDescent="0.2">
      <c r="Y464"/>
      <c r="Z464"/>
    </row>
    <row r="465" spans="25:26" ht="15.75" customHeight="1" x14ac:dyDescent="0.2">
      <c r="Y465"/>
      <c r="Z465"/>
    </row>
    <row r="466" spans="25:26" ht="15.75" customHeight="1" x14ac:dyDescent="0.2">
      <c r="Y466"/>
      <c r="Z466"/>
    </row>
    <row r="467" spans="25:26" ht="15.75" customHeight="1" x14ac:dyDescent="0.2">
      <c r="Y467"/>
      <c r="Z467"/>
    </row>
    <row r="468" spans="25:26" ht="15.75" customHeight="1" x14ac:dyDescent="0.2">
      <c r="Y468"/>
      <c r="Z468"/>
    </row>
    <row r="469" spans="25:26" ht="15.75" customHeight="1" x14ac:dyDescent="0.2">
      <c r="Y469"/>
      <c r="Z469"/>
    </row>
    <row r="470" spans="25:26" ht="15.75" customHeight="1" x14ac:dyDescent="0.2">
      <c r="Y470"/>
      <c r="Z470"/>
    </row>
    <row r="471" spans="25:26" ht="15.75" customHeight="1" x14ac:dyDescent="0.2">
      <c r="Y471"/>
      <c r="Z471"/>
    </row>
    <row r="472" spans="25:26" ht="15.75" customHeight="1" x14ac:dyDescent="0.2">
      <c r="Y472"/>
      <c r="Z472"/>
    </row>
    <row r="473" spans="25:26" ht="15.75" customHeight="1" x14ac:dyDescent="0.2">
      <c r="Y473"/>
      <c r="Z473"/>
    </row>
    <row r="474" spans="25:26" ht="15.75" customHeight="1" x14ac:dyDescent="0.2">
      <c r="Y474"/>
      <c r="Z474"/>
    </row>
    <row r="475" spans="25:26" ht="15.75" customHeight="1" x14ac:dyDescent="0.2">
      <c r="Y475"/>
      <c r="Z475"/>
    </row>
    <row r="476" spans="25:26" ht="15.75" customHeight="1" x14ac:dyDescent="0.2">
      <c r="Y476"/>
      <c r="Z476"/>
    </row>
    <row r="477" spans="25:26" ht="15.75" customHeight="1" x14ac:dyDescent="0.2">
      <c r="Y477"/>
      <c r="Z477"/>
    </row>
    <row r="478" spans="25:26" ht="15.75" customHeight="1" x14ac:dyDescent="0.2">
      <c r="Y478"/>
      <c r="Z478"/>
    </row>
    <row r="479" spans="25:26" ht="15.75" customHeight="1" x14ac:dyDescent="0.2">
      <c r="Y479"/>
      <c r="Z479"/>
    </row>
    <row r="480" spans="25:26" ht="15.75" customHeight="1" x14ac:dyDescent="0.2">
      <c r="Y480"/>
      <c r="Z480"/>
    </row>
    <row r="481" spans="25:26" ht="15.75" customHeight="1" x14ac:dyDescent="0.2">
      <c r="Y481"/>
      <c r="Z481"/>
    </row>
    <row r="482" spans="25:26" ht="15.75" customHeight="1" x14ac:dyDescent="0.2">
      <c r="Y482"/>
      <c r="Z482"/>
    </row>
    <row r="483" spans="25:26" ht="15.75" customHeight="1" x14ac:dyDescent="0.2">
      <c r="Y483"/>
      <c r="Z483"/>
    </row>
    <row r="484" spans="25:26" ht="15.75" customHeight="1" x14ac:dyDescent="0.2">
      <c r="Y484"/>
      <c r="Z484"/>
    </row>
    <row r="485" spans="25:26" ht="15.75" customHeight="1" x14ac:dyDescent="0.2">
      <c r="Y485"/>
      <c r="Z485"/>
    </row>
    <row r="486" spans="25:26" ht="15.75" customHeight="1" x14ac:dyDescent="0.2">
      <c r="Y486"/>
      <c r="Z486"/>
    </row>
    <row r="487" spans="25:26" ht="15.75" customHeight="1" x14ac:dyDescent="0.2">
      <c r="Y487"/>
      <c r="Z487"/>
    </row>
    <row r="488" spans="25:26" ht="15.75" customHeight="1" x14ac:dyDescent="0.2">
      <c r="Y488"/>
      <c r="Z488"/>
    </row>
    <row r="489" spans="25:26" ht="15.75" customHeight="1" x14ac:dyDescent="0.2">
      <c r="Y489"/>
      <c r="Z489"/>
    </row>
    <row r="490" spans="25:26" ht="15.75" customHeight="1" x14ac:dyDescent="0.2">
      <c r="Y490"/>
      <c r="Z490"/>
    </row>
    <row r="491" spans="25:26" ht="15.75" customHeight="1" x14ac:dyDescent="0.2">
      <c r="Y491"/>
      <c r="Z491"/>
    </row>
    <row r="492" spans="25:26" ht="15.75" customHeight="1" x14ac:dyDescent="0.2">
      <c r="Y492"/>
      <c r="Z492"/>
    </row>
    <row r="493" spans="25:26" ht="15.75" customHeight="1" x14ac:dyDescent="0.2">
      <c r="Y493"/>
      <c r="Z493"/>
    </row>
    <row r="494" spans="25:26" ht="15.75" customHeight="1" x14ac:dyDescent="0.2">
      <c r="Y494"/>
      <c r="Z494"/>
    </row>
    <row r="495" spans="25:26" ht="15.75" customHeight="1" x14ac:dyDescent="0.2">
      <c r="Y495"/>
      <c r="Z495"/>
    </row>
    <row r="496" spans="25:26" ht="15.75" customHeight="1" x14ac:dyDescent="0.2">
      <c r="Y496"/>
      <c r="Z496"/>
    </row>
    <row r="497" spans="25:26" ht="15.75" customHeight="1" x14ac:dyDescent="0.2">
      <c r="Y497"/>
      <c r="Z497"/>
    </row>
    <row r="498" spans="25:26" ht="15.75" customHeight="1" x14ac:dyDescent="0.2">
      <c r="Y498"/>
      <c r="Z498"/>
    </row>
    <row r="499" spans="25:26" ht="15.75" customHeight="1" x14ac:dyDescent="0.2">
      <c r="Y499"/>
      <c r="Z499"/>
    </row>
    <row r="500" spans="25:26" ht="15.75" customHeight="1" x14ac:dyDescent="0.2">
      <c r="Y500"/>
      <c r="Z500"/>
    </row>
    <row r="501" spans="25:26" ht="15.75" customHeight="1" x14ac:dyDescent="0.2">
      <c r="Y501"/>
      <c r="Z501"/>
    </row>
    <row r="502" spans="25:26" ht="15.75" customHeight="1" x14ac:dyDescent="0.2">
      <c r="Y502"/>
      <c r="Z502"/>
    </row>
    <row r="503" spans="25:26" ht="15.75" customHeight="1" x14ac:dyDescent="0.2">
      <c r="Y503"/>
      <c r="Z503"/>
    </row>
    <row r="504" spans="25:26" ht="15.75" customHeight="1" x14ac:dyDescent="0.2">
      <c r="Y504"/>
      <c r="Z504"/>
    </row>
    <row r="505" spans="25:26" ht="15.75" customHeight="1" x14ac:dyDescent="0.2">
      <c r="Y505"/>
      <c r="Z505"/>
    </row>
    <row r="506" spans="25:26" ht="15.75" customHeight="1" x14ac:dyDescent="0.2">
      <c r="Y506"/>
      <c r="Z506"/>
    </row>
    <row r="507" spans="25:26" ht="15.75" customHeight="1" x14ac:dyDescent="0.2">
      <c r="Y507"/>
      <c r="Z507"/>
    </row>
    <row r="508" spans="25:26" ht="15.75" customHeight="1" x14ac:dyDescent="0.2">
      <c r="Y508"/>
      <c r="Z508"/>
    </row>
    <row r="509" spans="25:26" ht="15.75" customHeight="1" x14ac:dyDescent="0.2">
      <c r="Y509"/>
      <c r="Z509"/>
    </row>
    <row r="510" spans="25:26" ht="15.75" customHeight="1" x14ac:dyDescent="0.2">
      <c r="Y510"/>
      <c r="Z510"/>
    </row>
    <row r="511" spans="25:26" ht="15.75" customHeight="1" x14ac:dyDescent="0.2">
      <c r="Y511"/>
      <c r="Z511"/>
    </row>
    <row r="512" spans="25:26" ht="15.75" customHeight="1" x14ac:dyDescent="0.2">
      <c r="Y512"/>
      <c r="Z512"/>
    </row>
    <row r="513" spans="25:26" ht="15.75" customHeight="1" x14ac:dyDescent="0.2">
      <c r="Y513"/>
      <c r="Z513"/>
    </row>
    <row r="514" spans="25:26" ht="15.75" customHeight="1" x14ac:dyDescent="0.2">
      <c r="Y514"/>
      <c r="Z514"/>
    </row>
    <row r="515" spans="25:26" ht="15.75" customHeight="1" x14ac:dyDescent="0.2">
      <c r="Y515"/>
      <c r="Z515"/>
    </row>
    <row r="516" spans="25:26" ht="15.75" customHeight="1" x14ac:dyDescent="0.2">
      <c r="Y516"/>
      <c r="Z516"/>
    </row>
    <row r="517" spans="25:26" ht="15.75" customHeight="1" x14ac:dyDescent="0.2">
      <c r="Y517"/>
      <c r="Z517"/>
    </row>
    <row r="518" spans="25:26" ht="15.75" customHeight="1" x14ac:dyDescent="0.2">
      <c r="Y518"/>
      <c r="Z518"/>
    </row>
    <row r="519" spans="25:26" ht="15.75" customHeight="1" x14ac:dyDescent="0.2">
      <c r="Y519"/>
      <c r="Z519"/>
    </row>
    <row r="520" spans="25:26" ht="15.75" customHeight="1" x14ac:dyDescent="0.2">
      <c r="Y520"/>
      <c r="Z520"/>
    </row>
    <row r="521" spans="25:26" ht="15.75" customHeight="1" x14ac:dyDescent="0.2">
      <c r="Y521"/>
      <c r="Z521"/>
    </row>
    <row r="522" spans="25:26" ht="15.75" customHeight="1" x14ac:dyDescent="0.2">
      <c r="Y522"/>
      <c r="Z522"/>
    </row>
    <row r="523" spans="25:26" ht="15.75" customHeight="1" x14ac:dyDescent="0.2">
      <c r="Y523"/>
      <c r="Z523"/>
    </row>
    <row r="524" spans="25:26" ht="15.75" customHeight="1" x14ac:dyDescent="0.2">
      <c r="Y524"/>
      <c r="Z524"/>
    </row>
    <row r="525" spans="25:26" ht="15.75" customHeight="1" x14ac:dyDescent="0.2">
      <c r="Y525"/>
      <c r="Z525"/>
    </row>
    <row r="526" spans="25:26" ht="15.75" customHeight="1" x14ac:dyDescent="0.2">
      <c r="Y526"/>
      <c r="Z526"/>
    </row>
    <row r="527" spans="25:26" ht="15.75" customHeight="1" x14ac:dyDescent="0.2">
      <c r="Y527"/>
      <c r="Z527"/>
    </row>
    <row r="528" spans="25:26" ht="15.75" customHeight="1" x14ac:dyDescent="0.2">
      <c r="Y528"/>
      <c r="Z528"/>
    </row>
    <row r="529" spans="25:26" ht="15.75" customHeight="1" x14ac:dyDescent="0.2">
      <c r="Y529"/>
      <c r="Z529"/>
    </row>
    <row r="530" spans="25:26" ht="15.75" customHeight="1" x14ac:dyDescent="0.2">
      <c r="Y530"/>
      <c r="Z530"/>
    </row>
    <row r="531" spans="25:26" ht="15.75" customHeight="1" x14ac:dyDescent="0.2">
      <c r="Y531"/>
      <c r="Z531"/>
    </row>
    <row r="532" spans="25:26" ht="15.75" customHeight="1" x14ac:dyDescent="0.2">
      <c r="Y532"/>
      <c r="Z532"/>
    </row>
    <row r="533" spans="25:26" ht="15.75" customHeight="1" x14ac:dyDescent="0.2">
      <c r="Y533"/>
      <c r="Z533"/>
    </row>
    <row r="534" spans="25:26" ht="15.75" customHeight="1" x14ac:dyDescent="0.2">
      <c r="Y534"/>
      <c r="Z534"/>
    </row>
    <row r="535" spans="25:26" ht="15.75" customHeight="1" x14ac:dyDescent="0.2">
      <c r="Y535"/>
      <c r="Z535"/>
    </row>
    <row r="536" spans="25:26" ht="15.75" customHeight="1" x14ac:dyDescent="0.2">
      <c r="Y536"/>
      <c r="Z536"/>
    </row>
    <row r="537" spans="25:26" ht="15.75" customHeight="1" x14ac:dyDescent="0.2">
      <c r="Y537"/>
      <c r="Z537"/>
    </row>
    <row r="538" spans="25:26" ht="15.75" customHeight="1" x14ac:dyDescent="0.2">
      <c r="Y538"/>
      <c r="Z538"/>
    </row>
    <row r="539" spans="25:26" ht="15.75" customHeight="1" x14ac:dyDescent="0.2">
      <c r="Y539"/>
      <c r="Z539"/>
    </row>
    <row r="540" spans="25:26" ht="15.75" customHeight="1" x14ac:dyDescent="0.2">
      <c r="Y540"/>
      <c r="Z540"/>
    </row>
    <row r="541" spans="25:26" ht="15.75" customHeight="1" x14ac:dyDescent="0.2">
      <c r="Y541"/>
      <c r="Z541"/>
    </row>
    <row r="542" spans="25:26" ht="15.75" customHeight="1" x14ac:dyDescent="0.2">
      <c r="Y542"/>
      <c r="Z542"/>
    </row>
    <row r="543" spans="25:26" ht="15.75" customHeight="1" x14ac:dyDescent="0.2">
      <c r="Y543"/>
      <c r="Z543"/>
    </row>
    <row r="544" spans="25:26" ht="15.75" customHeight="1" x14ac:dyDescent="0.2">
      <c r="Y544"/>
      <c r="Z544"/>
    </row>
    <row r="545" spans="25:26" ht="15.75" customHeight="1" x14ac:dyDescent="0.2">
      <c r="Y545"/>
      <c r="Z545"/>
    </row>
    <row r="546" spans="25:26" ht="15.75" customHeight="1" x14ac:dyDescent="0.2">
      <c r="Y546"/>
      <c r="Z546"/>
    </row>
    <row r="547" spans="25:26" ht="15.75" customHeight="1" x14ac:dyDescent="0.2">
      <c r="Y547"/>
      <c r="Z547"/>
    </row>
    <row r="548" spans="25:26" ht="15.75" customHeight="1" x14ac:dyDescent="0.2">
      <c r="Y548"/>
      <c r="Z548"/>
    </row>
    <row r="549" spans="25:26" ht="15.75" customHeight="1" x14ac:dyDescent="0.2">
      <c r="Y549"/>
      <c r="Z549"/>
    </row>
    <row r="550" spans="25:26" ht="15.75" customHeight="1" x14ac:dyDescent="0.2">
      <c r="Y550"/>
      <c r="Z550"/>
    </row>
    <row r="551" spans="25:26" ht="15.75" customHeight="1" x14ac:dyDescent="0.2">
      <c r="Y551"/>
      <c r="Z551"/>
    </row>
    <row r="552" spans="25:26" ht="15.75" customHeight="1" x14ac:dyDescent="0.2">
      <c r="Y552"/>
      <c r="Z552"/>
    </row>
    <row r="553" spans="25:26" ht="15.75" customHeight="1" x14ac:dyDescent="0.2">
      <c r="Y553"/>
      <c r="Z553"/>
    </row>
    <row r="554" spans="25:26" ht="15.75" customHeight="1" x14ac:dyDescent="0.2">
      <c r="Y554"/>
      <c r="Z554"/>
    </row>
    <row r="555" spans="25:26" ht="15.75" customHeight="1" x14ac:dyDescent="0.2">
      <c r="Y555"/>
      <c r="Z555"/>
    </row>
    <row r="556" spans="25:26" ht="15.75" customHeight="1" x14ac:dyDescent="0.2">
      <c r="Y556"/>
      <c r="Z556"/>
    </row>
    <row r="557" spans="25:26" ht="15.75" customHeight="1" x14ac:dyDescent="0.2">
      <c r="Y557"/>
      <c r="Z557"/>
    </row>
    <row r="558" spans="25:26" ht="15.75" customHeight="1" x14ac:dyDescent="0.2">
      <c r="Y558"/>
      <c r="Z558"/>
    </row>
    <row r="559" spans="25:26" ht="15.75" customHeight="1" x14ac:dyDescent="0.2">
      <c r="Y559"/>
      <c r="Z559"/>
    </row>
    <row r="560" spans="25:26" ht="15.75" customHeight="1" x14ac:dyDescent="0.2">
      <c r="Y560"/>
      <c r="Z560"/>
    </row>
    <row r="561" spans="25:26" ht="15.75" customHeight="1" x14ac:dyDescent="0.2">
      <c r="Y561"/>
      <c r="Z561"/>
    </row>
    <row r="562" spans="25:26" ht="15.75" customHeight="1" x14ac:dyDescent="0.2">
      <c r="Y562"/>
      <c r="Z562"/>
    </row>
    <row r="563" spans="25:26" ht="15.75" customHeight="1" x14ac:dyDescent="0.2">
      <c r="Y563"/>
      <c r="Z563"/>
    </row>
    <row r="564" spans="25:26" ht="15.75" customHeight="1" x14ac:dyDescent="0.2">
      <c r="Y564"/>
      <c r="Z564"/>
    </row>
    <row r="565" spans="25:26" ht="15.75" customHeight="1" x14ac:dyDescent="0.2">
      <c r="Y565"/>
      <c r="Z565"/>
    </row>
    <row r="566" spans="25:26" ht="15.75" customHeight="1" x14ac:dyDescent="0.2">
      <c r="Y566"/>
      <c r="Z566"/>
    </row>
    <row r="567" spans="25:26" ht="15.75" customHeight="1" x14ac:dyDescent="0.2">
      <c r="Y567"/>
      <c r="Z567"/>
    </row>
    <row r="568" spans="25:26" ht="15.75" customHeight="1" x14ac:dyDescent="0.2">
      <c r="Y568"/>
      <c r="Z568"/>
    </row>
    <row r="569" spans="25:26" ht="15.75" customHeight="1" x14ac:dyDescent="0.2">
      <c r="Y569"/>
      <c r="Z569"/>
    </row>
    <row r="570" spans="25:26" ht="15.75" customHeight="1" x14ac:dyDescent="0.2">
      <c r="Y570"/>
      <c r="Z570"/>
    </row>
    <row r="571" spans="25:26" ht="15.75" customHeight="1" x14ac:dyDescent="0.2">
      <c r="Y571"/>
      <c r="Z571"/>
    </row>
    <row r="572" spans="25:26" ht="15.75" customHeight="1" x14ac:dyDescent="0.2">
      <c r="Y572"/>
      <c r="Z572"/>
    </row>
    <row r="573" spans="25:26" ht="15.75" customHeight="1" x14ac:dyDescent="0.2">
      <c r="Y573"/>
      <c r="Z573"/>
    </row>
    <row r="574" spans="25:26" ht="15.75" customHeight="1" x14ac:dyDescent="0.2">
      <c r="Y574"/>
      <c r="Z574"/>
    </row>
    <row r="575" spans="25:26" ht="15.75" customHeight="1" x14ac:dyDescent="0.2">
      <c r="Y575"/>
      <c r="Z575"/>
    </row>
    <row r="576" spans="25:26" ht="15.75" customHeight="1" x14ac:dyDescent="0.2">
      <c r="Y576"/>
      <c r="Z576"/>
    </row>
    <row r="577" spans="25:26" ht="15.75" customHeight="1" x14ac:dyDescent="0.2">
      <c r="Y577"/>
      <c r="Z577"/>
    </row>
    <row r="578" spans="25:26" ht="15.75" customHeight="1" x14ac:dyDescent="0.2">
      <c r="Y578"/>
      <c r="Z578"/>
    </row>
    <row r="579" spans="25:26" ht="15.75" customHeight="1" x14ac:dyDescent="0.2">
      <c r="Y579"/>
      <c r="Z579"/>
    </row>
    <row r="580" spans="25:26" ht="15.75" customHeight="1" x14ac:dyDescent="0.2">
      <c r="Y580"/>
      <c r="Z580"/>
    </row>
    <row r="581" spans="25:26" ht="15.75" customHeight="1" x14ac:dyDescent="0.2">
      <c r="Y581"/>
      <c r="Z581"/>
    </row>
    <row r="582" spans="25:26" ht="15.75" customHeight="1" x14ac:dyDescent="0.2">
      <c r="Y582"/>
      <c r="Z582"/>
    </row>
    <row r="583" spans="25:26" ht="15.75" customHeight="1" x14ac:dyDescent="0.2">
      <c r="Y583"/>
      <c r="Z583"/>
    </row>
    <row r="584" spans="25:26" ht="15.75" customHeight="1" x14ac:dyDescent="0.2">
      <c r="Y584"/>
      <c r="Z584"/>
    </row>
    <row r="585" spans="25:26" ht="15.75" customHeight="1" x14ac:dyDescent="0.2">
      <c r="Y585"/>
      <c r="Z585"/>
    </row>
    <row r="586" spans="25:26" ht="15.75" customHeight="1" x14ac:dyDescent="0.2">
      <c r="Y586"/>
      <c r="Z586"/>
    </row>
    <row r="587" spans="25:26" ht="15.75" customHeight="1" x14ac:dyDescent="0.2">
      <c r="Y587"/>
      <c r="Z587"/>
    </row>
    <row r="588" spans="25:26" ht="15.75" customHeight="1" x14ac:dyDescent="0.2">
      <c r="Y588"/>
      <c r="Z588"/>
    </row>
    <row r="589" spans="25:26" ht="15.75" customHeight="1" x14ac:dyDescent="0.2">
      <c r="Y589"/>
      <c r="Z589"/>
    </row>
    <row r="590" spans="25:26" ht="15.75" customHeight="1" x14ac:dyDescent="0.2">
      <c r="Y590"/>
      <c r="Z590"/>
    </row>
    <row r="591" spans="25:26" ht="15.75" customHeight="1" x14ac:dyDescent="0.2">
      <c r="Y591"/>
      <c r="Z591"/>
    </row>
    <row r="592" spans="25:26" ht="15.75" customHeight="1" x14ac:dyDescent="0.2">
      <c r="Y592"/>
      <c r="Z592"/>
    </row>
    <row r="593" spans="25:26" ht="15.75" customHeight="1" x14ac:dyDescent="0.2">
      <c r="Y593"/>
      <c r="Z593"/>
    </row>
    <row r="594" spans="25:26" ht="15.75" customHeight="1" x14ac:dyDescent="0.2">
      <c r="Y594"/>
      <c r="Z594"/>
    </row>
    <row r="595" spans="25:26" ht="15.75" customHeight="1" x14ac:dyDescent="0.2">
      <c r="Y595"/>
      <c r="Z595"/>
    </row>
    <row r="596" spans="25:26" ht="15.75" customHeight="1" x14ac:dyDescent="0.2">
      <c r="Y596"/>
      <c r="Z596"/>
    </row>
    <row r="597" spans="25:26" ht="15.75" customHeight="1" x14ac:dyDescent="0.2">
      <c r="Y597"/>
      <c r="Z597"/>
    </row>
    <row r="598" spans="25:26" ht="15.75" customHeight="1" x14ac:dyDescent="0.2">
      <c r="Y598"/>
      <c r="Z598"/>
    </row>
    <row r="599" spans="25:26" ht="15.75" customHeight="1" x14ac:dyDescent="0.2">
      <c r="Y599"/>
      <c r="Z599"/>
    </row>
    <row r="600" spans="25:26" ht="15.75" customHeight="1" x14ac:dyDescent="0.2">
      <c r="Y600"/>
      <c r="Z600"/>
    </row>
    <row r="601" spans="25:26" ht="15.75" customHeight="1" x14ac:dyDescent="0.2">
      <c r="Y601"/>
      <c r="Z601"/>
    </row>
    <row r="602" spans="25:26" ht="15.75" customHeight="1" x14ac:dyDescent="0.2">
      <c r="Y602"/>
      <c r="Z602"/>
    </row>
    <row r="603" spans="25:26" ht="15.75" customHeight="1" x14ac:dyDescent="0.2">
      <c r="Y603"/>
      <c r="Z603"/>
    </row>
    <row r="604" spans="25:26" ht="15.75" customHeight="1" x14ac:dyDescent="0.2">
      <c r="Y604"/>
      <c r="Z604"/>
    </row>
    <row r="605" spans="25:26" ht="15.75" customHeight="1" x14ac:dyDescent="0.2">
      <c r="Y605"/>
      <c r="Z605"/>
    </row>
    <row r="606" spans="25:26" ht="15.75" customHeight="1" x14ac:dyDescent="0.2">
      <c r="Y606"/>
      <c r="Z606"/>
    </row>
    <row r="607" spans="25:26" ht="15.75" customHeight="1" x14ac:dyDescent="0.2">
      <c r="Y607"/>
      <c r="Z607"/>
    </row>
    <row r="608" spans="25:26" ht="15.75" customHeight="1" x14ac:dyDescent="0.2">
      <c r="Y608"/>
      <c r="Z608"/>
    </row>
    <row r="609" spans="25:26" ht="15.75" customHeight="1" x14ac:dyDescent="0.2">
      <c r="Y609"/>
      <c r="Z609"/>
    </row>
    <row r="610" spans="25:26" ht="15.75" customHeight="1" x14ac:dyDescent="0.2">
      <c r="Y610"/>
      <c r="Z610"/>
    </row>
    <row r="611" spans="25:26" ht="15.75" customHeight="1" x14ac:dyDescent="0.2">
      <c r="Y611"/>
      <c r="Z611"/>
    </row>
    <row r="612" spans="25:26" ht="15.75" customHeight="1" x14ac:dyDescent="0.2">
      <c r="Y612"/>
      <c r="Z612"/>
    </row>
    <row r="613" spans="25:26" ht="15.75" customHeight="1" x14ac:dyDescent="0.2">
      <c r="Y613"/>
      <c r="Z613"/>
    </row>
    <row r="614" spans="25:26" ht="15.75" customHeight="1" x14ac:dyDescent="0.2">
      <c r="Y614"/>
      <c r="Z614"/>
    </row>
    <row r="615" spans="25:26" ht="15.75" customHeight="1" x14ac:dyDescent="0.2">
      <c r="Y615"/>
      <c r="Z615"/>
    </row>
    <row r="616" spans="25:26" ht="15.75" customHeight="1" x14ac:dyDescent="0.2">
      <c r="Y616"/>
      <c r="Z616"/>
    </row>
    <row r="617" spans="25:26" ht="15.75" customHeight="1" x14ac:dyDescent="0.2">
      <c r="Y617"/>
      <c r="Z617"/>
    </row>
    <row r="618" spans="25:26" ht="15.75" customHeight="1" x14ac:dyDescent="0.2">
      <c r="Y618"/>
      <c r="Z618"/>
    </row>
    <row r="619" spans="25:26" ht="15.75" customHeight="1" x14ac:dyDescent="0.2">
      <c r="Y619"/>
      <c r="Z619"/>
    </row>
    <row r="620" spans="25:26" ht="15.75" customHeight="1" x14ac:dyDescent="0.2">
      <c r="Y620"/>
      <c r="Z620"/>
    </row>
    <row r="621" spans="25:26" ht="15.75" customHeight="1" x14ac:dyDescent="0.2">
      <c r="Y621"/>
      <c r="Z621"/>
    </row>
    <row r="622" spans="25:26" ht="15.75" customHeight="1" x14ac:dyDescent="0.2">
      <c r="Y622"/>
      <c r="Z622"/>
    </row>
    <row r="623" spans="25:26" ht="15.75" customHeight="1" x14ac:dyDescent="0.2">
      <c r="Y623"/>
      <c r="Z623"/>
    </row>
    <row r="624" spans="25:26" ht="15.75" customHeight="1" x14ac:dyDescent="0.2">
      <c r="Y624"/>
      <c r="Z624"/>
    </row>
    <row r="625" spans="25:26" ht="15.75" customHeight="1" x14ac:dyDescent="0.2">
      <c r="Y625"/>
      <c r="Z625"/>
    </row>
    <row r="626" spans="25:26" ht="15.75" customHeight="1" x14ac:dyDescent="0.2">
      <c r="Y626"/>
      <c r="Z626"/>
    </row>
    <row r="627" spans="25:26" ht="15.75" customHeight="1" x14ac:dyDescent="0.2">
      <c r="Y627"/>
      <c r="Z627"/>
    </row>
    <row r="628" spans="25:26" ht="15.75" customHeight="1" x14ac:dyDescent="0.2">
      <c r="Y628"/>
      <c r="Z628"/>
    </row>
    <row r="629" spans="25:26" ht="15.75" customHeight="1" x14ac:dyDescent="0.2">
      <c r="Y629"/>
      <c r="Z629"/>
    </row>
    <row r="630" spans="25:26" ht="15.75" customHeight="1" x14ac:dyDescent="0.2">
      <c r="Y630"/>
      <c r="Z630"/>
    </row>
    <row r="631" spans="25:26" ht="15.75" customHeight="1" x14ac:dyDescent="0.2">
      <c r="Y631"/>
      <c r="Z631"/>
    </row>
    <row r="632" spans="25:26" ht="15.75" customHeight="1" x14ac:dyDescent="0.2">
      <c r="Y632"/>
      <c r="Z632"/>
    </row>
    <row r="633" spans="25:26" ht="15.75" customHeight="1" x14ac:dyDescent="0.2">
      <c r="Y633"/>
      <c r="Z633"/>
    </row>
    <row r="634" spans="25:26" ht="15.75" customHeight="1" x14ac:dyDescent="0.2">
      <c r="Y634"/>
      <c r="Z634"/>
    </row>
    <row r="635" spans="25:26" ht="15.75" customHeight="1" x14ac:dyDescent="0.2">
      <c r="Y635"/>
      <c r="Z635"/>
    </row>
    <row r="636" spans="25:26" ht="15.75" customHeight="1" x14ac:dyDescent="0.2">
      <c r="Y636"/>
      <c r="Z636"/>
    </row>
    <row r="637" spans="25:26" ht="15.75" customHeight="1" x14ac:dyDescent="0.2">
      <c r="Y637"/>
      <c r="Z637"/>
    </row>
    <row r="638" spans="25:26" ht="15.75" customHeight="1" x14ac:dyDescent="0.2">
      <c r="Y638"/>
      <c r="Z638"/>
    </row>
    <row r="639" spans="25:26" ht="15.75" customHeight="1" x14ac:dyDescent="0.2">
      <c r="Y639"/>
      <c r="Z639"/>
    </row>
    <row r="640" spans="25:26" ht="15.75" customHeight="1" x14ac:dyDescent="0.2">
      <c r="Y640"/>
      <c r="Z640"/>
    </row>
    <row r="641" spans="25:26" ht="15.75" customHeight="1" x14ac:dyDescent="0.2">
      <c r="Y641"/>
      <c r="Z641"/>
    </row>
    <row r="642" spans="25:26" ht="15.75" customHeight="1" x14ac:dyDescent="0.2">
      <c r="Y642"/>
      <c r="Z642"/>
    </row>
    <row r="643" spans="25:26" ht="15.75" customHeight="1" x14ac:dyDescent="0.2">
      <c r="Y643"/>
      <c r="Z643"/>
    </row>
    <row r="644" spans="25:26" ht="15.75" customHeight="1" x14ac:dyDescent="0.2">
      <c r="Y644"/>
      <c r="Z644"/>
    </row>
    <row r="645" spans="25:26" ht="15.75" customHeight="1" x14ac:dyDescent="0.2">
      <c r="Y645"/>
      <c r="Z645"/>
    </row>
    <row r="646" spans="25:26" ht="15.75" customHeight="1" x14ac:dyDescent="0.2">
      <c r="Y646"/>
      <c r="Z646"/>
    </row>
    <row r="647" spans="25:26" ht="15.75" customHeight="1" x14ac:dyDescent="0.2">
      <c r="Y647"/>
      <c r="Z647"/>
    </row>
    <row r="648" spans="25:26" ht="15.75" customHeight="1" x14ac:dyDescent="0.2">
      <c r="Y648"/>
      <c r="Z648"/>
    </row>
    <row r="649" spans="25:26" ht="15.75" customHeight="1" x14ac:dyDescent="0.2">
      <c r="Y649"/>
      <c r="Z649"/>
    </row>
    <row r="650" spans="25:26" ht="15.75" customHeight="1" x14ac:dyDescent="0.2">
      <c r="Y650"/>
      <c r="Z650"/>
    </row>
    <row r="651" spans="25:26" ht="15.75" customHeight="1" x14ac:dyDescent="0.2">
      <c r="Y651"/>
      <c r="Z651"/>
    </row>
    <row r="652" spans="25:26" ht="15.75" customHeight="1" x14ac:dyDescent="0.2">
      <c r="Y652"/>
      <c r="Z652"/>
    </row>
    <row r="653" spans="25:26" ht="15.75" customHeight="1" x14ac:dyDescent="0.2">
      <c r="Y653"/>
      <c r="Z653"/>
    </row>
    <row r="654" spans="25:26" ht="15.75" customHeight="1" x14ac:dyDescent="0.2">
      <c r="Y654"/>
      <c r="Z654"/>
    </row>
    <row r="655" spans="25:26" ht="15.75" customHeight="1" x14ac:dyDescent="0.2">
      <c r="Y655"/>
      <c r="Z655"/>
    </row>
    <row r="656" spans="25:26" ht="15.75" customHeight="1" x14ac:dyDescent="0.2">
      <c r="Y656"/>
      <c r="Z656"/>
    </row>
    <row r="657" spans="25:26" ht="15.75" customHeight="1" x14ac:dyDescent="0.2">
      <c r="Y657"/>
      <c r="Z657"/>
    </row>
    <row r="658" spans="25:26" ht="15.75" customHeight="1" x14ac:dyDescent="0.2">
      <c r="Y658"/>
      <c r="Z658"/>
    </row>
    <row r="659" spans="25:26" ht="15.75" customHeight="1" x14ac:dyDescent="0.2">
      <c r="Y659"/>
      <c r="Z659"/>
    </row>
    <row r="660" spans="25:26" ht="15.75" customHeight="1" x14ac:dyDescent="0.2">
      <c r="Y660"/>
      <c r="Z660"/>
    </row>
    <row r="661" spans="25:26" ht="15.75" customHeight="1" x14ac:dyDescent="0.2">
      <c r="Y661"/>
      <c r="Z661"/>
    </row>
    <row r="662" spans="25:26" ht="15.75" customHeight="1" x14ac:dyDescent="0.2">
      <c r="Y662"/>
      <c r="Z662"/>
    </row>
    <row r="663" spans="25:26" ht="15.75" customHeight="1" x14ac:dyDescent="0.2">
      <c r="Y663"/>
      <c r="Z663"/>
    </row>
    <row r="664" spans="25:26" ht="15.75" customHeight="1" x14ac:dyDescent="0.2">
      <c r="Y664"/>
      <c r="Z664"/>
    </row>
    <row r="665" spans="25:26" ht="15.75" customHeight="1" x14ac:dyDescent="0.2">
      <c r="Y665"/>
      <c r="Z665"/>
    </row>
    <row r="666" spans="25:26" ht="15.75" customHeight="1" x14ac:dyDescent="0.2">
      <c r="Y666"/>
      <c r="Z666"/>
    </row>
    <row r="667" spans="25:26" ht="15.75" customHeight="1" x14ac:dyDescent="0.2">
      <c r="Y667"/>
      <c r="Z667"/>
    </row>
    <row r="668" spans="25:26" ht="15.75" customHeight="1" x14ac:dyDescent="0.2">
      <c r="Y668"/>
      <c r="Z668"/>
    </row>
    <row r="669" spans="25:26" ht="15.75" customHeight="1" x14ac:dyDescent="0.2">
      <c r="Y669"/>
      <c r="Z669"/>
    </row>
    <row r="670" spans="25:26" ht="15.75" customHeight="1" x14ac:dyDescent="0.2">
      <c r="Y670"/>
      <c r="Z670"/>
    </row>
    <row r="671" spans="25:26" ht="15.75" customHeight="1" x14ac:dyDescent="0.2">
      <c r="Y671"/>
      <c r="Z671"/>
    </row>
    <row r="672" spans="25:26" ht="15.75" customHeight="1" x14ac:dyDescent="0.2">
      <c r="Y672"/>
      <c r="Z672"/>
    </row>
    <row r="673" spans="25:26" ht="15.75" customHeight="1" x14ac:dyDescent="0.2">
      <c r="Y673"/>
      <c r="Z673"/>
    </row>
    <row r="674" spans="25:26" ht="15.75" customHeight="1" x14ac:dyDescent="0.2">
      <c r="Y674"/>
      <c r="Z674"/>
    </row>
    <row r="675" spans="25:26" ht="15.75" customHeight="1" x14ac:dyDescent="0.2">
      <c r="Y675"/>
      <c r="Z675"/>
    </row>
    <row r="676" spans="25:26" ht="15.75" customHeight="1" x14ac:dyDescent="0.2">
      <c r="Y676"/>
      <c r="Z676"/>
    </row>
    <row r="677" spans="25:26" ht="15.75" customHeight="1" x14ac:dyDescent="0.2">
      <c r="Y677"/>
      <c r="Z677"/>
    </row>
    <row r="678" spans="25:26" ht="15.75" customHeight="1" x14ac:dyDescent="0.2">
      <c r="Y678"/>
      <c r="Z678"/>
    </row>
    <row r="679" spans="25:26" ht="15.75" customHeight="1" x14ac:dyDescent="0.2">
      <c r="Y679"/>
      <c r="Z679"/>
    </row>
    <row r="680" spans="25:26" ht="15.75" customHeight="1" x14ac:dyDescent="0.2">
      <c r="Y680"/>
      <c r="Z680"/>
    </row>
    <row r="681" spans="25:26" ht="15.75" customHeight="1" x14ac:dyDescent="0.2">
      <c r="Y681"/>
      <c r="Z681"/>
    </row>
    <row r="682" spans="25:26" ht="15.75" customHeight="1" x14ac:dyDescent="0.2">
      <c r="Y682"/>
      <c r="Z682"/>
    </row>
    <row r="683" spans="25:26" ht="15.75" customHeight="1" x14ac:dyDescent="0.2">
      <c r="Y683"/>
      <c r="Z683"/>
    </row>
    <row r="684" spans="25:26" ht="15.75" customHeight="1" x14ac:dyDescent="0.2">
      <c r="Y684"/>
      <c r="Z684"/>
    </row>
    <row r="685" spans="25:26" ht="15.75" customHeight="1" x14ac:dyDescent="0.2">
      <c r="Y685"/>
      <c r="Z685"/>
    </row>
    <row r="686" spans="25:26" ht="15.75" customHeight="1" x14ac:dyDescent="0.2">
      <c r="Y686"/>
      <c r="Z686"/>
    </row>
    <row r="687" spans="25:26" ht="15.75" customHeight="1" x14ac:dyDescent="0.2">
      <c r="Y687"/>
      <c r="Z687"/>
    </row>
    <row r="688" spans="25:26" ht="15.75" customHeight="1" x14ac:dyDescent="0.2">
      <c r="Y688"/>
      <c r="Z688"/>
    </row>
    <row r="689" spans="25:26" ht="15.75" customHeight="1" x14ac:dyDescent="0.2">
      <c r="Y689"/>
      <c r="Z689"/>
    </row>
    <row r="690" spans="25:26" ht="15.75" customHeight="1" x14ac:dyDescent="0.2">
      <c r="Y690"/>
      <c r="Z690"/>
    </row>
    <row r="691" spans="25:26" ht="15.75" customHeight="1" x14ac:dyDescent="0.2">
      <c r="Y691"/>
      <c r="Z691"/>
    </row>
    <row r="692" spans="25:26" ht="15.75" customHeight="1" x14ac:dyDescent="0.2">
      <c r="Y692"/>
      <c r="Z692"/>
    </row>
    <row r="693" spans="25:26" ht="15.75" customHeight="1" x14ac:dyDescent="0.2">
      <c r="Y693"/>
      <c r="Z693"/>
    </row>
    <row r="694" spans="25:26" ht="15.75" customHeight="1" x14ac:dyDescent="0.2">
      <c r="Y694"/>
      <c r="Z694"/>
    </row>
    <row r="695" spans="25:26" ht="15.75" customHeight="1" x14ac:dyDescent="0.2">
      <c r="Y695"/>
      <c r="Z695"/>
    </row>
    <row r="696" spans="25:26" ht="15.75" customHeight="1" x14ac:dyDescent="0.2">
      <c r="Y696"/>
      <c r="Z696"/>
    </row>
    <row r="697" spans="25:26" ht="15.75" customHeight="1" x14ac:dyDescent="0.2">
      <c r="Y697"/>
      <c r="Z697"/>
    </row>
    <row r="698" spans="25:26" ht="15.75" customHeight="1" x14ac:dyDescent="0.2">
      <c r="Y698"/>
      <c r="Z698"/>
    </row>
    <row r="699" spans="25:26" ht="15.75" customHeight="1" x14ac:dyDescent="0.2">
      <c r="Y699"/>
      <c r="Z699"/>
    </row>
    <row r="700" spans="25:26" ht="15.75" customHeight="1" x14ac:dyDescent="0.2">
      <c r="Y700"/>
      <c r="Z700"/>
    </row>
    <row r="701" spans="25:26" ht="15.75" customHeight="1" x14ac:dyDescent="0.2">
      <c r="Y701"/>
      <c r="Z701"/>
    </row>
    <row r="702" spans="25:26" ht="15.75" customHeight="1" x14ac:dyDescent="0.2">
      <c r="Y702"/>
      <c r="Z702"/>
    </row>
    <row r="703" spans="25:26" ht="15.75" customHeight="1" x14ac:dyDescent="0.2">
      <c r="Y703"/>
      <c r="Z703"/>
    </row>
    <row r="704" spans="25:26" ht="15.75" customHeight="1" x14ac:dyDescent="0.2">
      <c r="Y704"/>
      <c r="Z704"/>
    </row>
    <row r="705" spans="25:26" ht="15.75" customHeight="1" x14ac:dyDescent="0.2">
      <c r="Y705"/>
      <c r="Z705"/>
    </row>
    <row r="706" spans="25:26" ht="15.75" customHeight="1" x14ac:dyDescent="0.2">
      <c r="Y706"/>
      <c r="Z706"/>
    </row>
    <row r="707" spans="25:26" ht="15.75" customHeight="1" x14ac:dyDescent="0.2">
      <c r="Y707"/>
      <c r="Z707"/>
    </row>
    <row r="708" spans="25:26" ht="15.75" customHeight="1" x14ac:dyDescent="0.2">
      <c r="Y708"/>
      <c r="Z708"/>
    </row>
    <row r="709" spans="25:26" ht="15.75" customHeight="1" x14ac:dyDescent="0.2">
      <c r="Y709"/>
      <c r="Z709"/>
    </row>
    <row r="710" spans="25:26" ht="15.75" customHeight="1" x14ac:dyDescent="0.2">
      <c r="Y710"/>
      <c r="Z710"/>
    </row>
    <row r="711" spans="25:26" ht="15.75" customHeight="1" x14ac:dyDescent="0.2">
      <c r="Y711"/>
      <c r="Z711"/>
    </row>
    <row r="712" spans="25:26" ht="15.75" customHeight="1" x14ac:dyDescent="0.2">
      <c r="Y712"/>
      <c r="Z712"/>
    </row>
    <row r="713" spans="25:26" ht="15.75" customHeight="1" x14ac:dyDescent="0.2">
      <c r="Y713"/>
      <c r="Z713"/>
    </row>
    <row r="714" spans="25:26" ht="15.75" customHeight="1" x14ac:dyDescent="0.2">
      <c r="Y714"/>
      <c r="Z714"/>
    </row>
    <row r="715" spans="25:26" ht="15.75" customHeight="1" x14ac:dyDescent="0.2">
      <c r="Y715"/>
      <c r="Z715"/>
    </row>
    <row r="716" spans="25:26" ht="15.75" customHeight="1" x14ac:dyDescent="0.2">
      <c r="Y716"/>
      <c r="Z716"/>
    </row>
    <row r="717" spans="25:26" ht="15.75" customHeight="1" x14ac:dyDescent="0.2">
      <c r="Y717"/>
      <c r="Z717"/>
    </row>
    <row r="718" spans="25:26" ht="15.75" customHeight="1" x14ac:dyDescent="0.2">
      <c r="Y718"/>
      <c r="Z718"/>
    </row>
    <row r="719" spans="25:26" ht="15.75" customHeight="1" x14ac:dyDescent="0.2">
      <c r="Y719"/>
      <c r="Z719"/>
    </row>
    <row r="720" spans="25:26" ht="15.75" customHeight="1" x14ac:dyDescent="0.2">
      <c r="Y720"/>
      <c r="Z720"/>
    </row>
    <row r="721" spans="25:26" ht="15.75" customHeight="1" x14ac:dyDescent="0.2">
      <c r="Y721"/>
      <c r="Z721"/>
    </row>
    <row r="722" spans="25:26" ht="15.75" customHeight="1" x14ac:dyDescent="0.2">
      <c r="Y722"/>
      <c r="Z722"/>
    </row>
    <row r="723" spans="25:26" ht="15.75" customHeight="1" x14ac:dyDescent="0.2">
      <c r="Y723"/>
      <c r="Z723"/>
    </row>
    <row r="724" spans="25:26" ht="15.75" customHeight="1" x14ac:dyDescent="0.2">
      <c r="Y724"/>
      <c r="Z724"/>
    </row>
    <row r="725" spans="25:26" ht="15.75" customHeight="1" x14ac:dyDescent="0.2">
      <c r="Y725"/>
      <c r="Z725"/>
    </row>
    <row r="726" spans="25:26" ht="15.75" customHeight="1" x14ac:dyDescent="0.2">
      <c r="Y726"/>
      <c r="Z726"/>
    </row>
    <row r="727" spans="25:26" ht="15.75" customHeight="1" x14ac:dyDescent="0.2">
      <c r="Y727"/>
      <c r="Z727"/>
    </row>
    <row r="728" spans="25:26" ht="15.75" customHeight="1" x14ac:dyDescent="0.2">
      <c r="Y728"/>
      <c r="Z728"/>
    </row>
    <row r="729" spans="25:26" ht="15.75" customHeight="1" x14ac:dyDescent="0.2">
      <c r="Y729"/>
      <c r="Z729"/>
    </row>
    <row r="730" spans="25:26" ht="15.75" customHeight="1" x14ac:dyDescent="0.2">
      <c r="Y730"/>
      <c r="Z730"/>
    </row>
    <row r="731" spans="25:26" ht="15.75" customHeight="1" x14ac:dyDescent="0.2">
      <c r="Y731"/>
      <c r="Z731"/>
    </row>
    <row r="732" spans="25:26" ht="15.75" customHeight="1" x14ac:dyDescent="0.2">
      <c r="Y732"/>
      <c r="Z732"/>
    </row>
    <row r="733" spans="25:26" ht="15.75" customHeight="1" x14ac:dyDescent="0.2">
      <c r="Y733"/>
      <c r="Z733"/>
    </row>
    <row r="734" spans="25:26" ht="15.75" customHeight="1" x14ac:dyDescent="0.2">
      <c r="Y734"/>
      <c r="Z734"/>
    </row>
    <row r="735" spans="25:26" ht="15.75" customHeight="1" x14ac:dyDescent="0.2">
      <c r="Y735"/>
      <c r="Z735"/>
    </row>
    <row r="736" spans="25:26" ht="15.75" customHeight="1" x14ac:dyDescent="0.2">
      <c r="Y736"/>
      <c r="Z736"/>
    </row>
    <row r="737" spans="25:26" ht="15.75" customHeight="1" x14ac:dyDescent="0.2">
      <c r="Y737"/>
      <c r="Z737"/>
    </row>
    <row r="738" spans="25:26" ht="15.75" customHeight="1" x14ac:dyDescent="0.2">
      <c r="Y738"/>
      <c r="Z738"/>
    </row>
    <row r="739" spans="25:26" ht="15.75" customHeight="1" x14ac:dyDescent="0.2">
      <c r="Y739"/>
      <c r="Z739"/>
    </row>
    <row r="740" spans="25:26" ht="15.75" customHeight="1" x14ac:dyDescent="0.2">
      <c r="Y740"/>
      <c r="Z740"/>
    </row>
    <row r="741" spans="25:26" ht="15.75" customHeight="1" x14ac:dyDescent="0.2">
      <c r="Y741"/>
      <c r="Z741"/>
    </row>
    <row r="742" spans="25:26" ht="15.75" customHeight="1" x14ac:dyDescent="0.2">
      <c r="Y742"/>
      <c r="Z742"/>
    </row>
    <row r="743" spans="25:26" ht="15.75" customHeight="1" x14ac:dyDescent="0.2">
      <c r="Y743"/>
      <c r="Z743"/>
    </row>
    <row r="744" spans="25:26" ht="15.75" customHeight="1" x14ac:dyDescent="0.2">
      <c r="Y744"/>
      <c r="Z744"/>
    </row>
    <row r="745" spans="25:26" ht="15.75" customHeight="1" x14ac:dyDescent="0.2">
      <c r="Y745"/>
      <c r="Z745"/>
    </row>
    <row r="746" spans="25:26" ht="15.75" customHeight="1" x14ac:dyDescent="0.2">
      <c r="Y746"/>
      <c r="Z746"/>
    </row>
    <row r="747" spans="25:26" ht="15.75" customHeight="1" x14ac:dyDescent="0.2">
      <c r="Y747"/>
      <c r="Z747"/>
    </row>
    <row r="748" spans="25:26" ht="15.75" customHeight="1" x14ac:dyDescent="0.2">
      <c r="Y748"/>
      <c r="Z748"/>
    </row>
    <row r="749" spans="25:26" ht="15.75" customHeight="1" x14ac:dyDescent="0.2">
      <c r="Y749"/>
      <c r="Z749"/>
    </row>
    <row r="750" spans="25:26" ht="15.75" customHeight="1" x14ac:dyDescent="0.2">
      <c r="Y750"/>
      <c r="Z750"/>
    </row>
    <row r="751" spans="25:26" ht="15.75" customHeight="1" x14ac:dyDescent="0.2">
      <c r="Y751"/>
      <c r="Z751"/>
    </row>
    <row r="752" spans="25:26" ht="15.75" customHeight="1" x14ac:dyDescent="0.2">
      <c r="Y752"/>
      <c r="Z752"/>
    </row>
    <row r="753" spans="25:26" ht="15.75" customHeight="1" x14ac:dyDescent="0.2">
      <c r="Y753"/>
      <c r="Z753"/>
    </row>
    <row r="754" spans="25:26" ht="15.75" customHeight="1" x14ac:dyDescent="0.2">
      <c r="Y754"/>
      <c r="Z754"/>
    </row>
    <row r="755" spans="25:26" ht="15.75" customHeight="1" x14ac:dyDescent="0.2">
      <c r="Y755"/>
      <c r="Z755"/>
    </row>
    <row r="756" spans="25:26" ht="15.75" customHeight="1" x14ac:dyDescent="0.2">
      <c r="Y756"/>
      <c r="Z756"/>
    </row>
    <row r="757" spans="25:26" ht="15.75" customHeight="1" x14ac:dyDescent="0.2">
      <c r="Y757"/>
      <c r="Z757"/>
    </row>
    <row r="758" spans="25:26" ht="15.75" customHeight="1" x14ac:dyDescent="0.2">
      <c r="Y758"/>
      <c r="Z758"/>
    </row>
    <row r="759" spans="25:26" ht="15.75" customHeight="1" x14ac:dyDescent="0.2">
      <c r="Y759"/>
      <c r="Z759"/>
    </row>
    <row r="760" spans="25:26" ht="15.75" customHeight="1" x14ac:dyDescent="0.2">
      <c r="Y760"/>
      <c r="Z760"/>
    </row>
    <row r="761" spans="25:26" ht="15.75" customHeight="1" x14ac:dyDescent="0.2">
      <c r="Y761"/>
      <c r="Z761"/>
    </row>
    <row r="762" spans="25:26" ht="15.75" customHeight="1" x14ac:dyDescent="0.2">
      <c r="Y762"/>
      <c r="Z762"/>
    </row>
    <row r="763" spans="25:26" ht="15.75" customHeight="1" x14ac:dyDescent="0.2">
      <c r="Y763"/>
      <c r="Z763"/>
    </row>
    <row r="764" spans="25:26" ht="15.75" customHeight="1" x14ac:dyDescent="0.2">
      <c r="Y764"/>
      <c r="Z764"/>
    </row>
    <row r="765" spans="25:26" ht="15.75" customHeight="1" x14ac:dyDescent="0.2">
      <c r="Y765"/>
      <c r="Z765"/>
    </row>
    <row r="766" spans="25:26" ht="15.75" customHeight="1" x14ac:dyDescent="0.2">
      <c r="Y766"/>
      <c r="Z766"/>
    </row>
    <row r="767" spans="25:26" ht="15.75" customHeight="1" x14ac:dyDescent="0.2">
      <c r="Y767"/>
      <c r="Z767"/>
    </row>
    <row r="768" spans="25:26" ht="15.75" customHeight="1" x14ac:dyDescent="0.2">
      <c r="Y768"/>
      <c r="Z768"/>
    </row>
    <row r="769" spans="25:26" ht="15.75" customHeight="1" x14ac:dyDescent="0.2">
      <c r="Y769"/>
      <c r="Z769"/>
    </row>
    <row r="770" spans="25:26" ht="15.75" customHeight="1" x14ac:dyDescent="0.2">
      <c r="Y770"/>
      <c r="Z770"/>
    </row>
    <row r="771" spans="25:26" ht="15.75" customHeight="1" x14ac:dyDescent="0.2">
      <c r="Y771"/>
      <c r="Z771"/>
    </row>
    <row r="772" spans="25:26" ht="15.75" customHeight="1" x14ac:dyDescent="0.2">
      <c r="Y772"/>
      <c r="Z772"/>
    </row>
    <row r="773" spans="25:26" ht="15.75" customHeight="1" x14ac:dyDescent="0.2">
      <c r="Y773"/>
      <c r="Z773"/>
    </row>
    <row r="774" spans="25:26" ht="15.75" customHeight="1" x14ac:dyDescent="0.2">
      <c r="Y774"/>
      <c r="Z774"/>
    </row>
    <row r="775" spans="25:26" ht="15.75" customHeight="1" x14ac:dyDescent="0.2">
      <c r="Y775"/>
      <c r="Z775"/>
    </row>
    <row r="776" spans="25:26" ht="15.75" customHeight="1" x14ac:dyDescent="0.2">
      <c r="Y776"/>
      <c r="Z776"/>
    </row>
    <row r="777" spans="25:26" ht="15.75" customHeight="1" x14ac:dyDescent="0.2">
      <c r="Y777"/>
      <c r="Z777"/>
    </row>
    <row r="778" spans="25:26" ht="15.75" customHeight="1" x14ac:dyDescent="0.2">
      <c r="Y778"/>
      <c r="Z778"/>
    </row>
    <row r="779" spans="25:26" ht="15.75" customHeight="1" x14ac:dyDescent="0.2">
      <c r="Y779"/>
      <c r="Z779"/>
    </row>
    <row r="780" spans="25:26" ht="15.75" customHeight="1" x14ac:dyDescent="0.2">
      <c r="Y780"/>
      <c r="Z780"/>
    </row>
    <row r="781" spans="25:26" ht="15.75" customHeight="1" x14ac:dyDescent="0.2">
      <c r="Y781"/>
      <c r="Z781"/>
    </row>
    <row r="782" spans="25:26" ht="15.75" customHeight="1" x14ac:dyDescent="0.2">
      <c r="Y782"/>
      <c r="Z782"/>
    </row>
    <row r="783" spans="25:26" ht="15.75" customHeight="1" x14ac:dyDescent="0.2">
      <c r="Y783"/>
      <c r="Z783"/>
    </row>
    <row r="784" spans="25:26" ht="15.75" customHeight="1" x14ac:dyDescent="0.2">
      <c r="Y784"/>
      <c r="Z784"/>
    </row>
    <row r="785" spans="25:26" ht="15.75" customHeight="1" x14ac:dyDescent="0.2">
      <c r="Y785"/>
      <c r="Z785"/>
    </row>
    <row r="786" spans="25:26" ht="15.75" customHeight="1" x14ac:dyDescent="0.2">
      <c r="Y786"/>
      <c r="Z786"/>
    </row>
    <row r="787" spans="25:26" ht="15.75" customHeight="1" x14ac:dyDescent="0.2">
      <c r="Y787"/>
      <c r="Z787"/>
    </row>
    <row r="788" spans="25:26" ht="15.75" customHeight="1" x14ac:dyDescent="0.2">
      <c r="Y788"/>
      <c r="Z788"/>
    </row>
    <row r="789" spans="25:26" ht="15.75" customHeight="1" x14ac:dyDescent="0.2">
      <c r="Y789"/>
      <c r="Z789"/>
    </row>
    <row r="790" spans="25:26" ht="15.75" customHeight="1" x14ac:dyDescent="0.2">
      <c r="Y790"/>
      <c r="Z790"/>
    </row>
    <row r="791" spans="25:26" ht="15.75" customHeight="1" x14ac:dyDescent="0.2">
      <c r="Y791"/>
      <c r="Z791"/>
    </row>
    <row r="792" spans="25:26" ht="15.75" customHeight="1" x14ac:dyDescent="0.2">
      <c r="Y792"/>
      <c r="Z792"/>
    </row>
    <row r="793" spans="25:26" ht="15.75" customHeight="1" x14ac:dyDescent="0.2">
      <c r="Y793"/>
      <c r="Z793"/>
    </row>
    <row r="794" spans="25:26" ht="15.75" customHeight="1" x14ac:dyDescent="0.2">
      <c r="Y794"/>
      <c r="Z794"/>
    </row>
    <row r="795" spans="25:26" ht="15.75" customHeight="1" x14ac:dyDescent="0.2">
      <c r="Y795"/>
      <c r="Z795"/>
    </row>
    <row r="796" spans="25:26" ht="15.75" customHeight="1" x14ac:dyDescent="0.2">
      <c r="Y796"/>
      <c r="Z796"/>
    </row>
    <row r="797" spans="25:26" ht="15.75" customHeight="1" x14ac:dyDescent="0.2">
      <c r="Y797"/>
      <c r="Z797"/>
    </row>
    <row r="798" spans="25:26" ht="15.75" customHeight="1" x14ac:dyDescent="0.2">
      <c r="Y798"/>
      <c r="Z798"/>
    </row>
    <row r="799" spans="25:26" ht="15.75" customHeight="1" x14ac:dyDescent="0.2">
      <c r="Y799"/>
      <c r="Z799"/>
    </row>
    <row r="800" spans="25:26" ht="15.75" customHeight="1" x14ac:dyDescent="0.2">
      <c r="Y800"/>
      <c r="Z800"/>
    </row>
    <row r="801" spans="25:26" ht="15.75" customHeight="1" x14ac:dyDescent="0.2">
      <c r="Y801"/>
      <c r="Z801"/>
    </row>
    <row r="802" spans="25:26" ht="15.75" customHeight="1" x14ac:dyDescent="0.2">
      <c r="Y802"/>
      <c r="Z802"/>
    </row>
    <row r="803" spans="25:26" ht="15.75" customHeight="1" x14ac:dyDescent="0.2">
      <c r="Y803"/>
      <c r="Z803"/>
    </row>
    <row r="804" spans="25:26" ht="15.75" customHeight="1" x14ac:dyDescent="0.2">
      <c r="Y804"/>
      <c r="Z804"/>
    </row>
    <row r="805" spans="25:26" ht="15.75" customHeight="1" x14ac:dyDescent="0.2">
      <c r="Y805"/>
      <c r="Z805"/>
    </row>
    <row r="806" spans="25:26" ht="15.75" customHeight="1" x14ac:dyDescent="0.2">
      <c r="Y806"/>
      <c r="Z806"/>
    </row>
    <row r="807" spans="25:26" ht="15.75" customHeight="1" x14ac:dyDescent="0.2">
      <c r="Y807"/>
      <c r="Z807"/>
    </row>
    <row r="808" spans="25:26" ht="15.75" customHeight="1" x14ac:dyDescent="0.2">
      <c r="Y808"/>
      <c r="Z808"/>
    </row>
    <row r="809" spans="25:26" ht="15.75" customHeight="1" x14ac:dyDescent="0.2">
      <c r="Y809"/>
      <c r="Z809"/>
    </row>
    <row r="810" spans="25:26" ht="15.75" customHeight="1" x14ac:dyDescent="0.2">
      <c r="Y810"/>
      <c r="Z810"/>
    </row>
    <row r="811" spans="25:26" ht="15.75" customHeight="1" x14ac:dyDescent="0.2">
      <c r="Y811"/>
      <c r="Z811"/>
    </row>
    <row r="812" spans="25:26" ht="15.75" customHeight="1" x14ac:dyDescent="0.2">
      <c r="Y812"/>
      <c r="Z812"/>
    </row>
    <row r="813" spans="25:26" ht="15.75" customHeight="1" x14ac:dyDescent="0.2">
      <c r="Y813"/>
      <c r="Z813"/>
    </row>
    <row r="814" spans="25:26" ht="15.75" customHeight="1" x14ac:dyDescent="0.2">
      <c r="Y814"/>
      <c r="Z814"/>
    </row>
    <row r="815" spans="25:26" ht="15.75" customHeight="1" x14ac:dyDescent="0.2">
      <c r="Y815"/>
      <c r="Z815"/>
    </row>
    <row r="816" spans="25:26" ht="15.75" customHeight="1" x14ac:dyDescent="0.2">
      <c r="Y816"/>
      <c r="Z816"/>
    </row>
    <row r="817" spans="25:26" ht="15.75" customHeight="1" x14ac:dyDescent="0.2">
      <c r="Y817"/>
      <c r="Z817"/>
    </row>
    <row r="818" spans="25:26" ht="15.75" customHeight="1" x14ac:dyDescent="0.2">
      <c r="Y818"/>
      <c r="Z818"/>
    </row>
    <row r="819" spans="25:26" ht="15.75" customHeight="1" x14ac:dyDescent="0.2">
      <c r="Y819"/>
      <c r="Z819"/>
    </row>
    <row r="820" spans="25:26" ht="15.75" customHeight="1" x14ac:dyDescent="0.2">
      <c r="Y820"/>
      <c r="Z820"/>
    </row>
    <row r="821" spans="25:26" ht="15.75" customHeight="1" x14ac:dyDescent="0.2">
      <c r="Y821"/>
      <c r="Z821"/>
    </row>
    <row r="822" spans="25:26" ht="15.75" customHeight="1" x14ac:dyDescent="0.2">
      <c r="Y822"/>
      <c r="Z822"/>
    </row>
    <row r="823" spans="25:26" ht="15.75" customHeight="1" x14ac:dyDescent="0.2">
      <c r="Y823"/>
      <c r="Z823"/>
    </row>
    <row r="824" spans="25:26" ht="15.75" customHeight="1" x14ac:dyDescent="0.2">
      <c r="Y824"/>
      <c r="Z824"/>
    </row>
    <row r="825" spans="25:26" ht="15.75" customHeight="1" x14ac:dyDescent="0.2">
      <c r="Y825"/>
      <c r="Z825"/>
    </row>
    <row r="826" spans="25:26" ht="15.75" customHeight="1" x14ac:dyDescent="0.2">
      <c r="Y826"/>
      <c r="Z826"/>
    </row>
    <row r="827" spans="25:26" ht="15.75" customHeight="1" x14ac:dyDescent="0.2">
      <c r="Y827"/>
      <c r="Z827"/>
    </row>
    <row r="828" spans="25:26" ht="15.75" customHeight="1" x14ac:dyDescent="0.2">
      <c r="Y828"/>
      <c r="Z828"/>
    </row>
    <row r="829" spans="25:26" ht="15.75" customHeight="1" x14ac:dyDescent="0.2">
      <c r="Y829"/>
      <c r="Z829"/>
    </row>
    <row r="830" spans="25:26" ht="15.75" customHeight="1" x14ac:dyDescent="0.2">
      <c r="Y830"/>
      <c r="Z830"/>
    </row>
    <row r="831" spans="25:26" ht="15.75" customHeight="1" x14ac:dyDescent="0.2">
      <c r="Y831"/>
      <c r="Z831"/>
    </row>
    <row r="832" spans="25:26" ht="15.75" customHeight="1" x14ac:dyDescent="0.2">
      <c r="Y832"/>
      <c r="Z832"/>
    </row>
    <row r="833" spans="25:26" ht="15.75" customHeight="1" x14ac:dyDescent="0.2">
      <c r="Y833"/>
      <c r="Z833"/>
    </row>
    <row r="834" spans="25:26" ht="15.75" customHeight="1" x14ac:dyDescent="0.2">
      <c r="Y834"/>
      <c r="Z834"/>
    </row>
    <row r="835" spans="25:26" ht="15.75" customHeight="1" x14ac:dyDescent="0.2">
      <c r="Y835"/>
      <c r="Z835"/>
    </row>
    <row r="836" spans="25:26" ht="15.75" customHeight="1" x14ac:dyDescent="0.2">
      <c r="Y836"/>
      <c r="Z836"/>
    </row>
    <row r="837" spans="25:26" ht="15.75" customHeight="1" x14ac:dyDescent="0.2">
      <c r="Y837"/>
      <c r="Z837"/>
    </row>
    <row r="838" spans="25:26" ht="15.75" customHeight="1" x14ac:dyDescent="0.2">
      <c r="Y838"/>
      <c r="Z838"/>
    </row>
    <row r="839" spans="25:26" ht="15.75" customHeight="1" x14ac:dyDescent="0.2">
      <c r="Y839"/>
      <c r="Z839"/>
    </row>
    <row r="840" spans="25:26" ht="15.75" customHeight="1" x14ac:dyDescent="0.2">
      <c r="Y840"/>
      <c r="Z840"/>
    </row>
    <row r="841" spans="25:26" ht="15.75" customHeight="1" x14ac:dyDescent="0.2">
      <c r="Y841"/>
      <c r="Z841"/>
    </row>
    <row r="842" spans="25:26" ht="15.75" customHeight="1" x14ac:dyDescent="0.2">
      <c r="Y842"/>
      <c r="Z842"/>
    </row>
    <row r="843" spans="25:26" ht="15.75" customHeight="1" x14ac:dyDescent="0.2">
      <c r="Y843"/>
      <c r="Z843"/>
    </row>
    <row r="844" spans="25:26" ht="15.75" customHeight="1" x14ac:dyDescent="0.2">
      <c r="Y844"/>
      <c r="Z844"/>
    </row>
    <row r="845" spans="25:26" ht="15.75" customHeight="1" x14ac:dyDescent="0.2">
      <c r="Y845"/>
      <c r="Z845"/>
    </row>
    <row r="846" spans="25:26" ht="15.75" customHeight="1" x14ac:dyDescent="0.2">
      <c r="Y846"/>
      <c r="Z846"/>
    </row>
    <row r="847" spans="25:26" ht="15.75" customHeight="1" x14ac:dyDescent="0.2">
      <c r="Y847"/>
      <c r="Z847"/>
    </row>
    <row r="848" spans="25:26" ht="15.75" customHeight="1" x14ac:dyDescent="0.2">
      <c r="Y848"/>
      <c r="Z848"/>
    </row>
    <row r="849" spans="25:26" ht="15.75" customHeight="1" x14ac:dyDescent="0.2">
      <c r="Y849"/>
      <c r="Z849"/>
    </row>
    <row r="850" spans="25:26" ht="15.75" customHeight="1" x14ac:dyDescent="0.2">
      <c r="Y850"/>
      <c r="Z850"/>
    </row>
    <row r="851" spans="25:26" ht="15.75" customHeight="1" x14ac:dyDescent="0.2">
      <c r="Y851"/>
      <c r="Z851"/>
    </row>
    <row r="852" spans="25:26" ht="15.75" customHeight="1" x14ac:dyDescent="0.2">
      <c r="Y852"/>
      <c r="Z852"/>
    </row>
    <row r="853" spans="25:26" ht="15.75" customHeight="1" x14ac:dyDescent="0.2">
      <c r="Y853"/>
      <c r="Z853"/>
    </row>
    <row r="854" spans="25:26" ht="15.75" customHeight="1" x14ac:dyDescent="0.2">
      <c r="Y854"/>
      <c r="Z854"/>
    </row>
    <row r="855" spans="25:26" ht="15.75" customHeight="1" x14ac:dyDescent="0.2">
      <c r="Y855"/>
      <c r="Z855"/>
    </row>
    <row r="856" spans="25:26" ht="15.75" customHeight="1" x14ac:dyDescent="0.2">
      <c r="Y856"/>
      <c r="Z856"/>
    </row>
    <row r="857" spans="25:26" ht="15.75" customHeight="1" x14ac:dyDescent="0.2">
      <c r="Y857"/>
      <c r="Z857"/>
    </row>
    <row r="858" spans="25:26" ht="15.75" customHeight="1" x14ac:dyDescent="0.2">
      <c r="Y858"/>
      <c r="Z858"/>
    </row>
    <row r="859" spans="25:26" ht="15.75" customHeight="1" x14ac:dyDescent="0.2">
      <c r="Y859"/>
      <c r="Z859"/>
    </row>
    <row r="860" spans="25:26" ht="15.75" customHeight="1" x14ac:dyDescent="0.2">
      <c r="Y860"/>
      <c r="Z860"/>
    </row>
    <row r="861" spans="25:26" ht="15.75" customHeight="1" x14ac:dyDescent="0.2">
      <c r="Y861"/>
      <c r="Z861"/>
    </row>
    <row r="862" spans="25:26" ht="15.75" customHeight="1" x14ac:dyDescent="0.2">
      <c r="Y862"/>
      <c r="Z862"/>
    </row>
    <row r="863" spans="25:26" ht="15.75" customHeight="1" x14ac:dyDescent="0.2">
      <c r="Y863"/>
      <c r="Z863"/>
    </row>
    <row r="864" spans="25:26" ht="15.75" customHeight="1" x14ac:dyDescent="0.2">
      <c r="Y864"/>
      <c r="Z864"/>
    </row>
    <row r="865" spans="25:26" ht="15.75" customHeight="1" x14ac:dyDescent="0.2">
      <c r="Y865"/>
      <c r="Z865"/>
    </row>
    <row r="866" spans="25:26" ht="15.75" customHeight="1" x14ac:dyDescent="0.2">
      <c r="Y866"/>
      <c r="Z866"/>
    </row>
    <row r="867" spans="25:26" ht="15.75" customHeight="1" x14ac:dyDescent="0.2">
      <c r="Y867"/>
      <c r="Z867"/>
    </row>
    <row r="868" spans="25:26" ht="15.75" customHeight="1" x14ac:dyDescent="0.2">
      <c r="Y868"/>
      <c r="Z868"/>
    </row>
    <row r="869" spans="25:26" ht="15.75" customHeight="1" x14ac:dyDescent="0.2">
      <c r="Y869"/>
      <c r="Z869"/>
    </row>
    <row r="870" spans="25:26" ht="15.75" customHeight="1" x14ac:dyDescent="0.2">
      <c r="Y870"/>
      <c r="Z870"/>
    </row>
    <row r="871" spans="25:26" ht="15.75" customHeight="1" x14ac:dyDescent="0.2">
      <c r="Y871"/>
      <c r="Z871"/>
    </row>
    <row r="872" spans="25:26" ht="15.75" customHeight="1" x14ac:dyDescent="0.2">
      <c r="Y872"/>
      <c r="Z872"/>
    </row>
    <row r="873" spans="25:26" ht="15.75" customHeight="1" x14ac:dyDescent="0.2">
      <c r="Y873"/>
      <c r="Z873"/>
    </row>
    <row r="874" spans="25:26" ht="15.75" customHeight="1" x14ac:dyDescent="0.2">
      <c r="Y874"/>
      <c r="Z874"/>
    </row>
    <row r="875" spans="25:26" ht="15.75" customHeight="1" x14ac:dyDescent="0.2">
      <c r="Y875"/>
      <c r="Z875"/>
    </row>
    <row r="876" spans="25:26" ht="15.75" customHeight="1" x14ac:dyDescent="0.2">
      <c r="Y876"/>
      <c r="Z876"/>
    </row>
    <row r="877" spans="25:26" ht="15.75" customHeight="1" x14ac:dyDescent="0.2">
      <c r="Y877"/>
      <c r="Z877"/>
    </row>
    <row r="878" spans="25:26" ht="15.75" customHeight="1" x14ac:dyDescent="0.2">
      <c r="Y878"/>
      <c r="Z878"/>
    </row>
    <row r="879" spans="25:26" ht="15.75" customHeight="1" x14ac:dyDescent="0.2">
      <c r="Y879"/>
      <c r="Z879"/>
    </row>
    <row r="880" spans="25:26" ht="15.75" customHeight="1" x14ac:dyDescent="0.2">
      <c r="Y880"/>
      <c r="Z880"/>
    </row>
    <row r="881" spans="25:26" ht="15.75" customHeight="1" x14ac:dyDescent="0.2">
      <c r="Y881"/>
      <c r="Z881"/>
    </row>
    <row r="882" spans="25:26" ht="15.75" customHeight="1" x14ac:dyDescent="0.2">
      <c r="Y882"/>
      <c r="Z882"/>
    </row>
    <row r="883" spans="25:26" ht="15.75" customHeight="1" x14ac:dyDescent="0.2">
      <c r="Y883"/>
      <c r="Z883"/>
    </row>
    <row r="884" spans="25:26" ht="15.75" customHeight="1" x14ac:dyDescent="0.2">
      <c r="Y884"/>
      <c r="Z884"/>
    </row>
    <row r="885" spans="25:26" ht="15.75" customHeight="1" x14ac:dyDescent="0.2">
      <c r="Y885"/>
      <c r="Z885"/>
    </row>
    <row r="886" spans="25:26" ht="15.75" customHeight="1" x14ac:dyDescent="0.2">
      <c r="Y886"/>
      <c r="Z886"/>
    </row>
    <row r="887" spans="25:26" ht="15.75" customHeight="1" x14ac:dyDescent="0.2">
      <c r="Y887"/>
      <c r="Z887"/>
    </row>
    <row r="888" spans="25:26" ht="15.75" customHeight="1" x14ac:dyDescent="0.2">
      <c r="Y888"/>
      <c r="Z888"/>
    </row>
    <row r="889" spans="25:26" ht="15.75" customHeight="1" x14ac:dyDescent="0.2">
      <c r="Y889"/>
      <c r="Z889"/>
    </row>
    <row r="890" spans="25:26" ht="15.75" customHeight="1" x14ac:dyDescent="0.2">
      <c r="Y890"/>
      <c r="Z890"/>
    </row>
    <row r="891" spans="25:26" ht="15.75" customHeight="1" x14ac:dyDescent="0.2">
      <c r="Y891"/>
      <c r="Z891"/>
    </row>
    <row r="892" spans="25:26" ht="15.75" customHeight="1" x14ac:dyDescent="0.2">
      <c r="Y892"/>
      <c r="Z892"/>
    </row>
    <row r="893" spans="25:26" ht="15.75" customHeight="1" x14ac:dyDescent="0.2">
      <c r="Y893"/>
      <c r="Z893"/>
    </row>
    <row r="894" spans="25:26" ht="15.75" customHeight="1" x14ac:dyDescent="0.2">
      <c r="Y894"/>
      <c r="Z894"/>
    </row>
    <row r="895" spans="25:26" ht="15.75" customHeight="1" x14ac:dyDescent="0.2">
      <c r="Y895"/>
      <c r="Z895"/>
    </row>
    <row r="896" spans="25:26" ht="15.75" customHeight="1" x14ac:dyDescent="0.2">
      <c r="Y896"/>
      <c r="Z896"/>
    </row>
    <row r="897" spans="25:26" ht="15.75" customHeight="1" x14ac:dyDescent="0.2">
      <c r="Y897"/>
      <c r="Z897"/>
    </row>
    <row r="898" spans="25:26" ht="15.75" customHeight="1" x14ac:dyDescent="0.2">
      <c r="Y898"/>
      <c r="Z898"/>
    </row>
    <row r="899" spans="25:26" ht="15.75" customHeight="1" x14ac:dyDescent="0.2">
      <c r="Y899"/>
      <c r="Z899"/>
    </row>
    <row r="900" spans="25:26" ht="15.75" customHeight="1" x14ac:dyDescent="0.2">
      <c r="Y900"/>
      <c r="Z900"/>
    </row>
    <row r="901" spans="25:26" ht="15.75" customHeight="1" x14ac:dyDescent="0.2">
      <c r="Y901"/>
      <c r="Z901"/>
    </row>
    <row r="902" spans="25:26" ht="15.75" customHeight="1" x14ac:dyDescent="0.2">
      <c r="Y902"/>
      <c r="Z902"/>
    </row>
    <row r="903" spans="25:26" ht="15.75" customHeight="1" x14ac:dyDescent="0.2">
      <c r="Y903"/>
      <c r="Z903"/>
    </row>
    <row r="904" spans="25:26" ht="15.75" customHeight="1" x14ac:dyDescent="0.2">
      <c r="Y904"/>
      <c r="Z904"/>
    </row>
    <row r="905" spans="25:26" ht="15.75" customHeight="1" x14ac:dyDescent="0.2">
      <c r="Y905"/>
      <c r="Z905"/>
    </row>
    <row r="906" spans="25:26" ht="15.75" customHeight="1" x14ac:dyDescent="0.2">
      <c r="Y906"/>
      <c r="Z906"/>
    </row>
    <row r="907" spans="25:26" ht="15.75" customHeight="1" x14ac:dyDescent="0.2">
      <c r="Y907"/>
      <c r="Z907"/>
    </row>
    <row r="908" spans="25:26" ht="15.75" customHeight="1" x14ac:dyDescent="0.2">
      <c r="Y908"/>
      <c r="Z908"/>
    </row>
    <row r="909" spans="25:26" ht="15.75" customHeight="1" x14ac:dyDescent="0.2">
      <c r="Y909"/>
      <c r="Z909"/>
    </row>
    <row r="910" spans="25:26" ht="15.75" customHeight="1" x14ac:dyDescent="0.2">
      <c r="Y910"/>
      <c r="Z910"/>
    </row>
    <row r="911" spans="25:26" ht="15.75" customHeight="1" x14ac:dyDescent="0.2">
      <c r="Y911"/>
      <c r="Z911"/>
    </row>
    <row r="912" spans="25:26" ht="15.75" customHeight="1" x14ac:dyDescent="0.2">
      <c r="Y912"/>
      <c r="Z912"/>
    </row>
    <row r="913" spans="25:26" ht="15.75" customHeight="1" x14ac:dyDescent="0.2">
      <c r="Y913"/>
      <c r="Z913"/>
    </row>
    <row r="914" spans="25:26" ht="15.75" customHeight="1" x14ac:dyDescent="0.2">
      <c r="Y914"/>
      <c r="Z914"/>
    </row>
    <row r="915" spans="25:26" ht="15.75" customHeight="1" x14ac:dyDescent="0.2">
      <c r="Y915"/>
      <c r="Z915"/>
    </row>
    <row r="916" spans="25:26" ht="15.75" customHeight="1" x14ac:dyDescent="0.2">
      <c r="Y916"/>
      <c r="Z916"/>
    </row>
    <row r="917" spans="25:26" ht="15.75" customHeight="1" x14ac:dyDescent="0.2">
      <c r="Y917"/>
      <c r="Z917"/>
    </row>
    <row r="918" spans="25:26" ht="15.75" customHeight="1" x14ac:dyDescent="0.2">
      <c r="Y918"/>
      <c r="Z918"/>
    </row>
    <row r="919" spans="25:26" ht="15.75" customHeight="1" x14ac:dyDescent="0.2">
      <c r="Y919"/>
      <c r="Z919"/>
    </row>
    <row r="920" spans="25:26" ht="15.75" customHeight="1" x14ac:dyDescent="0.2">
      <c r="Y920"/>
      <c r="Z920"/>
    </row>
    <row r="921" spans="25:26" ht="15.75" customHeight="1" x14ac:dyDescent="0.2">
      <c r="Y921"/>
      <c r="Z921"/>
    </row>
    <row r="922" spans="25:26" ht="15.75" customHeight="1" x14ac:dyDescent="0.2">
      <c r="Y922"/>
      <c r="Z922"/>
    </row>
    <row r="923" spans="25:26" ht="15.75" customHeight="1" x14ac:dyDescent="0.2">
      <c r="Y923"/>
      <c r="Z923"/>
    </row>
    <row r="924" spans="25:26" ht="15.75" customHeight="1" x14ac:dyDescent="0.2">
      <c r="Y924"/>
      <c r="Z924"/>
    </row>
    <row r="925" spans="25:26" ht="15.75" customHeight="1" x14ac:dyDescent="0.2">
      <c r="Y925"/>
      <c r="Z925"/>
    </row>
    <row r="926" spans="25:26" ht="15.75" customHeight="1" x14ac:dyDescent="0.2">
      <c r="Y926"/>
      <c r="Z926"/>
    </row>
    <row r="927" spans="25:26" ht="15.75" customHeight="1" x14ac:dyDescent="0.2">
      <c r="Y927"/>
      <c r="Z927"/>
    </row>
    <row r="928" spans="25:26" ht="15.75" customHeight="1" x14ac:dyDescent="0.2">
      <c r="Y928"/>
      <c r="Z928"/>
    </row>
    <row r="929" spans="25:26" ht="15.75" customHeight="1" x14ac:dyDescent="0.2">
      <c r="Y929"/>
      <c r="Z929"/>
    </row>
    <row r="930" spans="25:26" ht="15.75" customHeight="1" x14ac:dyDescent="0.2">
      <c r="Y930"/>
      <c r="Z930"/>
    </row>
    <row r="931" spans="25:26" ht="15.75" customHeight="1" x14ac:dyDescent="0.2">
      <c r="Y931"/>
      <c r="Z931"/>
    </row>
    <row r="932" spans="25:26" ht="15.75" customHeight="1" x14ac:dyDescent="0.2">
      <c r="Y932"/>
      <c r="Z932"/>
    </row>
    <row r="933" spans="25:26" ht="15.75" customHeight="1" x14ac:dyDescent="0.2">
      <c r="Y933"/>
      <c r="Z933"/>
    </row>
    <row r="934" spans="25:26" ht="15.75" customHeight="1" x14ac:dyDescent="0.2">
      <c r="Y934"/>
      <c r="Z934"/>
    </row>
    <row r="935" spans="25:26" ht="15.75" customHeight="1" x14ac:dyDescent="0.2">
      <c r="Y935"/>
      <c r="Z935"/>
    </row>
    <row r="936" spans="25:26" ht="15.75" customHeight="1" x14ac:dyDescent="0.2">
      <c r="Y936"/>
      <c r="Z936"/>
    </row>
    <row r="937" spans="25:26" ht="15.75" customHeight="1" x14ac:dyDescent="0.2">
      <c r="Y937"/>
      <c r="Z937"/>
    </row>
    <row r="938" spans="25:26" ht="15.75" customHeight="1" x14ac:dyDescent="0.2">
      <c r="Y938"/>
      <c r="Z938"/>
    </row>
    <row r="939" spans="25:26" ht="15.75" customHeight="1" x14ac:dyDescent="0.2">
      <c r="Y939"/>
      <c r="Z939"/>
    </row>
    <row r="940" spans="25:26" ht="15.75" customHeight="1" x14ac:dyDescent="0.2">
      <c r="Y940"/>
      <c r="Z940"/>
    </row>
    <row r="941" spans="25:26" ht="15.75" customHeight="1" x14ac:dyDescent="0.2">
      <c r="Y941"/>
      <c r="Z941"/>
    </row>
    <row r="942" spans="25:26" ht="15.75" customHeight="1" x14ac:dyDescent="0.2">
      <c r="Y942"/>
      <c r="Z942"/>
    </row>
    <row r="943" spans="25:26" ht="15.75" customHeight="1" x14ac:dyDescent="0.2">
      <c r="Y943"/>
      <c r="Z943"/>
    </row>
    <row r="944" spans="25:26" ht="15.75" customHeight="1" x14ac:dyDescent="0.2">
      <c r="Y944"/>
      <c r="Z944"/>
    </row>
    <row r="945" spans="25:26" ht="15.75" customHeight="1" x14ac:dyDescent="0.2">
      <c r="Y945"/>
      <c r="Z945"/>
    </row>
    <row r="946" spans="25:26" ht="15.75" customHeight="1" x14ac:dyDescent="0.2">
      <c r="Y946"/>
      <c r="Z946"/>
    </row>
    <row r="947" spans="25:26" ht="15.75" customHeight="1" x14ac:dyDescent="0.2">
      <c r="Y947"/>
      <c r="Z947"/>
    </row>
    <row r="948" spans="25:26" ht="15.75" customHeight="1" x14ac:dyDescent="0.2">
      <c r="Y948"/>
      <c r="Z948"/>
    </row>
    <row r="949" spans="25:26" ht="15.75" customHeight="1" x14ac:dyDescent="0.2">
      <c r="Y949"/>
      <c r="Z949"/>
    </row>
    <row r="950" spans="25:26" ht="15.75" customHeight="1" x14ac:dyDescent="0.2">
      <c r="Y950"/>
      <c r="Z950"/>
    </row>
    <row r="951" spans="25:26" ht="15.75" customHeight="1" x14ac:dyDescent="0.2">
      <c r="Y951"/>
      <c r="Z951"/>
    </row>
    <row r="952" spans="25:26" ht="15.75" customHeight="1" x14ac:dyDescent="0.2">
      <c r="Y952"/>
      <c r="Z952"/>
    </row>
    <row r="953" spans="25:26" ht="15.75" customHeight="1" x14ac:dyDescent="0.2">
      <c r="Y953"/>
      <c r="Z953"/>
    </row>
    <row r="954" spans="25:26" ht="15.75" customHeight="1" x14ac:dyDescent="0.2">
      <c r="Y954"/>
      <c r="Z954"/>
    </row>
    <row r="955" spans="25:26" ht="15.75" customHeight="1" x14ac:dyDescent="0.2">
      <c r="Y955"/>
      <c r="Z955"/>
    </row>
    <row r="956" spans="25:26" ht="15.75" customHeight="1" x14ac:dyDescent="0.2">
      <c r="Y956"/>
      <c r="Z956"/>
    </row>
    <row r="957" spans="25:26" ht="15.75" customHeight="1" x14ac:dyDescent="0.2">
      <c r="Y957"/>
      <c r="Z957"/>
    </row>
    <row r="958" spans="25:26" ht="15.75" customHeight="1" x14ac:dyDescent="0.2">
      <c r="Y958"/>
      <c r="Z958"/>
    </row>
    <row r="959" spans="25:26" ht="15.75" customHeight="1" x14ac:dyDescent="0.2">
      <c r="Y959"/>
      <c r="Z959"/>
    </row>
    <row r="960" spans="25:26" ht="15.75" customHeight="1" x14ac:dyDescent="0.2">
      <c r="Y960"/>
      <c r="Z960"/>
    </row>
    <row r="961" spans="25:26" ht="15.75" customHeight="1" x14ac:dyDescent="0.2">
      <c r="Y961"/>
      <c r="Z961"/>
    </row>
    <row r="962" spans="25:26" ht="15.75" customHeight="1" x14ac:dyDescent="0.2">
      <c r="Y962"/>
      <c r="Z962"/>
    </row>
    <row r="963" spans="25:26" ht="15.75" customHeight="1" x14ac:dyDescent="0.2">
      <c r="Y963"/>
      <c r="Z963"/>
    </row>
    <row r="964" spans="25:26" ht="15.75" customHeight="1" x14ac:dyDescent="0.2">
      <c r="Y964"/>
      <c r="Z964"/>
    </row>
    <row r="965" spans="25:26" ht="15.75" customHeight="1" x14ac:dyDescent="0.2">
      <c r="Y965"/>
      <c r="Z965"/>
    </row>
    <row r="966" spans="25:26" ht="15.75" customHeight="1" x14ac:dyDescent="0.2">
      <c r="Y966"/>
      <c r="Z966"/>
    </row>
    <row r="967" spans="25:26" ht="15.75" customHeight="1" x14ac:dyDescent="0.2">
      <c r="Y967"/>
      <c r="Z967"/>
    </row>
    <row r="968" spans="25:26" ht="15.75" customHeight="1" x14ac:dyDescent="0.2">
      <c r="Y968"/>
      <c r="Z968"/>
    </row>
    <row r="969" spans="25:26" ht="15.75" customHeight="1" x14ac:dyDescent="0.2">
      <c r="Y969"/>
      <c r="Z969"/>
    </row>
    <row r="970" spans="25:26" ht="15.75" customHeight="1" x14ac:dyDescent="0.2">
      <c r="Y970"/>
      <c r="Z970"/>
    </row>
    <row r="971" spans="25:26" ht="15.75" customHeight="1" x14ac:dyDescent="0.2">
      <c r="Y971"/>
      <c r="Z971"/>
    </row>
    <row r="972" spans="25:26" ht="15.75" customHeight="1" x14ac:dyDescent="0.2">
      <c r="Y972"/>
      <c r="Z972"/>
    </row>
    <row r="973" spans="25:26" ht="15.75" customHeight="1" x14ac:dyDescent="0.2">
      <c r="Y973"/>
      <c r="Z973"/>
    </row>
    <row r="974" spans="25:26" ht="15.75" customHeight="1" x14ac:dyDescent="0.2">
      <c r="Y974"/>
      <c r="Z974"/>
    </row>
    <row r="975" spans="25:26" ht="15.75" customHeight="1" x14ac:dyDescent="0.2">
      <c r="Y975"/>
      <c r="Z975"/>
    </row>
    <row r="976" spans="25:26" ht="15.75" customHeight="1" x14ac:dyDescent="0.2">
      <c r="Y976"/>
      <c r="Z976"/>
    </row>
    <row r="977" spans="25:26" ht="15.75" customHeight="1" x14ac:dyDescent="0.2">
      <c r="Y977"/>
      <c r="Z977"/>
    </row>
    <row r="978" spans="25:26" ht="15.75" customHeight="1" x14ac:dyDescent="0.2">
      <c r="Y978"/>
      <c r="Z978"/>
    </row>
    <row r="979" spans="25:26" ht="15.75" customHeight="1" x14ac:dyDescent="0.2">
      <c r="Y979"/>
      <c r="Z979"/>
    </row>
    <row r="980" spans="25:26" ht="15.75" customHeight="1" x14ac:dyDescent="0.2">
      <c r="Y980"/>
      <c r="Z980"/>
    </row>
    <row r="981" spans="25:26" ht="15.75" customHeight="1" x14ac:dyDescent="0.2">
      <c r="Y981"/>
      <c r="Z981"/>
    </row>
    <row r="982" spans="25:26" ht="15.75" customHeight="1" x14ac:dyDescent="0.2">
      <c r="Y982"/>
      <c r="Z982"/>
    </row>
    <row r="983" spans="25:26" ht="15.75" customHeight="1" x14ac:dyDescent="0.2">
      <c r="Y983"/>
      <c r="Z983"/>
    </row>
    <row r="984" spans="25:26" ht="15.75" customHeight="1" x14ac:dyDescent="0.2">
      <c r="Y984"/>
      <c r="Z984"/>
    </row>
    <row r="985" spans="25:26" ht="15.75" customHeight="1" x14ac:dyDescent="0.2">
      <c r="Y985"/>
      <c r="Z985"/>
    </row>
    <row r="986" spans="25:26" ht="15.75" customHeight="1" x14ac:dyDescent="0.2">
      <c r="Y986"/>
      <c r="Z986"/>
    </row>
    <row r="987" spans="25:26" ht="15.75" customHeight="1" x14ac:dyDescent="0.2">
      <c r="Y987"/>
      <c r="Z987"/>
    </row>
    <row r="988" spans="25:26" ht="15.75" customHeight="1" x14ac:dyDescent="0.2">
      <c r="Y988"/>
      <c r="Z988"/>
    </row>
    <row r="989" spans="25:26" ht="15.75" customHeight="1" x14ac:dyDescent="0.2">
      <c r="Y989"/>
      <c r="Z989"/>
    </row>
    <row r="990" spans="25:26" ht="15.75" customHeight="1" x14ac:dyDescent="0.2">
      <c r="Y990"/>
      <c r="Z990"/>
    </row>
    <row r="991" spans="25:26" ht="15.75" customHeight="1" x14ac:dyDescent="0.2">
      <c r="Y991"/>
      <c r="Z991"/>
    </row>
    <row r="992" spans="25:26" ht="15.75" customHeight="1" x14ac:dyDescent="0.2">
      <c r="Y992"/>
      <c r="Z992"/>
    </row>
    <row r="993" spans="25:26" ht="15.75" customHeight="1" x14ac:dyDescent="0.2">
      <c r="Y993"/>
      <c r="Z993"/>
    </row>
    <row r="994" spans="25:26" ht="15.75" customHeight="1" x14ac:dyDescent="0.2">
      <c r="Y994"/>
      <c r="Z994"/>
    </row>
    <row r="995" spans="25:26" ht="15.75" customHeight="1" x14ac:dyDescent="0.2">
      <c r="Y995"/>
      <c r="Z995"/>
    </row>
    <row r="996" spans="25:26" ht="15.75" customHeight="1" x14ac:dyDescent="0.2">
      <c r="Y996"/>
      <c r="Z996"/>
    </row>
    <row r="997" spans="25:26" ht="15.75" customHeight="1" x14ac:dyDescent="0.2">
      <c r="Y997"/>
      <c r="Z997"/>
    </row>
    <row r="998" spans="25:26" ht="15.75" customHeight="1" x14ac:dyDescent="0.2">
      <c r="Y998"/>
      <c r="Z998"/>
    </row>
    <row r="999" spans="25:26" ht="15.75" customHeight="1" x14ac:dyDescent="0.2">
      <c r="Y999"/>
      <c r="Z999"/>
    </row>
    <row r="1000" spans="25:26" ht="15.75" customHeight="1" x14ac:dyDescent="0.2">
      <c r="Y1000"/>
      <c r="Z1000"/>
    </row>
  </sheetData>
  <mergeCells count="36">
    <mergeCell ref="A2:I2"/>
    <mergeCell ref="A4:I4"/>
    <mergeCell ref="E7:E11"/>
    <mergeCell ref="F7:G7"/>
    <mergeCell ref="F8:G8"/>
    <mergeCell ref="F9:G9"/>
    <mergeCell ref="F10:G10"/>
    <mergeCell ref="B19:F19"/>
    <mergeCell ref="B20:F20"/>
    <mergeCell ref="B21:F21"/>
    <mergeCell ref="B22:F22"/>
    <mergeCell ref="A20:A23"/>
    <mergeCell ref="A24:A28"/>
    <mergeCell ref="A29:A32"/>
    <mergeCell ref="A33:A36"/>
    <mergeCell ref="F11:G11"/>
    <mergeCell ref="B15:F15"/>
    <mergeCell ref="A16:A19"/>
    <mergeCell ref="B16:F16"/>
    <mergeCell ref="B17:F17"/>
    <mergeCell ref="B18:F18"/>
    <mergeCell ref="B23:F23"/>
    <mergeCell ref="B31:F31"/>
    <mergeCell ref="B32:F32"/>
    <mergeCell ref="B33:F33"/>
    <mergeCell ref="B34:F34"/>
    <mergeCell ref="B35:F35"/>
    <mergeCell ref="B36:F36"/>
    <mergeCell ref="H39:I39"/>
    <mergeCell ref="B24:F24"/>
    <mergeCell ref="B25:F25"/>
    <mergeCell ref="B26:F26"/>
    <mergeCell ref="B27:F27"/>
    <mergeCell ref="B28:F28"/>
    <mergeCell ref="B29:F29"/>
    <mergeCell ref="B30:F30"/>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 footer="0"/>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5"/>
  <sheetViews>
    <sheetView showGridLines="0" topLeftCell="A982" workbookViewId="0"/>
  </sheetViews>
  <sheetFormatPr defaultColWidth="13.28515625" defaultRowHeight="15" customHeight="1" x14ac:dyDescent="0.2"/>
  <cols>
    <col min="1" max="1" width="13.28515625" style="53" customWidth="1"/>
    <col min="2" max="2" width="60.7109375" style="53" customWidth="1"/>
    <col min="3" max="3" width="12.7109375" style="53" customWidth="1"/>
    <col min="4" max="5" width="14.7109375" style="53" customWidth="1"/>
    <col min="6" max="6" width="8.7109375" style="53" customWidth="1"/>
    <col min="7" max="26" width="14.42578125" style="53" customWidth="1"/>
  </cols>
  <sheetData>
    <row r="1" spans="1:26" ht="15" customHeight="1" x14ac:dyDescent="0.2">
      <c r="A1" s="130" t="s">
        <v>48</v>
      </c>
      <c r="B1" s="131" t="s">
        <v>49</v>
      </c>
      <c r="C1" s="130" t="s">
        <v>34</v>
      </c>
      <c r="D1" s="132" t="s">
        <v>35</v>
      </c>
      <c r="E1" s="133" t="s">
        <v>50</v>
      </c>
      <c r="F1" s="134" t="s">
        <v>39</v>
      </c>
    </row>
    <row r="2" spans="1:26" ht="49.5" customHeight="1" x14ac:dyDescent="0.2">
      <c r="A2" s="30" t="s">
        <v>51</v>
      </c>
      <c r="B2" s="51"/>
      <c r="C2" s="51"/>
      <c r="D2" s="51"/>
      <c r="E2" s="51"/>
      <c r="F2" s="51"/>
      <c r="G2" s="135"/>
      <c r="H2" s="135"/>
      <c r="I2" s="135"/>
      <c r="J2" s="135"/>
      <c r="K2" s="135"/>
      <c r="L2" s="135"/>
      <c r="M2" s="135"/>
      <c r="N2" s="135"/>
      <c r="O2" s="135"/>
      <c r="P2" s="135"/>
      <c r="Q2" s="135"/>
      <c r="R2" s="135"/>
      <c r="S2" s="135"/>
      <c r="T2" s="135"/>
      <c r="U2" s="135"/>
      <c r="V2" s="135"/>
      <c r="W2" s="135"/>
      <c r="X2" s="135"/>
      <c r="Y2" s="135"/>
      <c r="Z2" s="135"/>
    </row>
    <row r="3" spans="1:26" ht="48" customHeight="1" x14ac:dyDescent="0.2">
      <c r="A3" s="136" t="s">
        <v>52</v>
      </c>
      <c r="B3" s="137" t="s">
        <v>41</v>
      </c>
      <c r="C3" s="138" t="s">
        <v>42</v>
      </c>
      <c r="D3" s="137" t="s">
        <v>53</v>
      </c>
      <c r="E3" s="137" t="s">
        <v>54</v>
      </c>
      <c r="F3" s="139" t="s">
        <v>55</v>
      </c>
      <c r="G3" s="135"/>
      <c r="H3" s="135"/>
      <c r="I3" s="135"/>
      <c r="J3" s="135"/>
      <c r="K3" s="135"/>
      <c r="L3" s="135"/>
      <c r="M3" s="135"/>
      <c r="N3" s="135"/>
      <c r="O3" s="135"/>
      <c r="P3" s="135"/>
      <c r="Q3" s="135"/>
      <c r="R3" s="135"/>
      <c r="S3" s="135"/>
      <c r="T3" s="135"/>
      <c r="U3" s="135"/>
      <c r="V3" s="135"/>
      <c r="W3" s="135"/>
      <c r="X3" s="135"/>
      <c r="Y3" s="135"/>
      <c r="Z3" s="135"/>
    </row>
    <row r="4" spans="1:26" ht="12" customHeight="1" x14ac:dyDescent="0.2">
      <c r="A4" s="140">
        <v>1</v>
      </c>
      <c r="B4" s="141">
        <v>2</v>
      </c>
      <c r="C4" s="142" t="s">
        <v>56</v>
      </c>
      <c r="D4" s="143">
        <v>4</v>
      </c>
      <c r="E4" s="143">
        <v>5</v>
      </c>
      <c r="F4" s="144">
        <v>6</v>
      </c>
      <c r="G4" s="145"/>
      <c r="H4" s="145"/>
      <c r="I4" s="145"/>
      <c r="J4" s="145"/>
      <c r="K4" s="145"/>
      <c r="L4" s="145"/>
      <c r="M4" s="145"/>
      <c r="N4" s="145"/>
      <c r="O4" s="145"/>
      <c r="P4" s="145"/>
      <c r="Q4" s="145"/>
      <c r="R4" s="145"/>
      <c r="S4" s="145"/>
      <c r="T4" s="145"/>
      <c r="U4" s="145"/>
      <c r="V4" s="145"/>
      <c r="W4" s="145"/>
      <c r="X4" s="145"/>
      <c r="Y4" s="145"/>
      <c r="Z4" s="135"/>
    </row>
    <row r="5" spans="1:26" ht="19.5" customHeight="1" x14ac:dyDescent="0.2">
      <c r="A5" s="18" t="s">
        <v>57</v>
      </c>
      <c r="B5" s="17"/>
      <c r="C5" s="147"/>
      <c r="D5" s="148"/>
      <c r="E5" s="148"/>
      <c r="F5" s="149"/>
    </row>
    <row r="6" spans="1:26" ht="12.75" customHeight="1" x14ac:dyDescent="0.2">
      <c r="A6" s="150" t="s">
        <v>58</v>
      </c>
      <c r="B6" s="151" t="s">
        <v>59</v>
      </c>
      <c r="C6" s="152" t="s">
        <v>58</v>
      </c>
      <c r="D6" s="153">
        <f>D7+D44+D50+D82+D106+D124+D133+D139</f>
        <v>886650.8</v>
      </c>
      <c r="E6" s="153">
        <f>E7+E44+E50+E82+E106+E124+E133+E139</f>
        <v>1128703.46</v>
      </c>
      <c r="F6" s="154">
        <f t="shared" ref="F6:F69" si="0">IF(D6&lt;&gt;0,IF(E6/D6&gt;=100,"&gt;&gt;100",E6/D6*100),"-")</f>
        <v>127.29966070069523</v>
      </c>
    </row>
    <row r="7" spans="1:26" ht="12.75" customHeight="1" x14ac:dyDescent="0.2">
      <c r="A7" s="150" t="s">
        <v>60</v>
      </c>
      <c r="B7" s="151" t="s">
        <v>61</v>
      </c>
      <c r="C7" s="152" t="s">
        <v>60</v>
      </c>
      <c r="D7" s="153">
        <f>D8+D17+D23+D29+D37+D40</f>
        <v>0</v>
      </c>
      <c r="E7" s="153">
        <f>E8+E17+E23+E29+E37+E40</f>
        <v>0</v>
      </c>
      <c r="F7" s="154" t="str">
        <f t="shared" si="0"/>
        <v>-</v>
      </c>
    </row>
    <row r="8" spans="1:26" ht="12.75" customHeight="1" x14ac:dyDescent="0.2">
      <c r="A8" s="150" t="s">
        <v>62</v>
      </c>
      <c r="B8" s="151" t="s">
        <v>63</v>
      </c>
      <c r="C8" s="152" t="s">
        <v>62</v>
      </c>
      <c r="D8" s="153">
        <f>SUM(D9:D14)-D15-D16</f>
        <v>0</v>
      </c>
      <c r="E8" s="153">
        <f>SUM(E9:E14)-E15-E16</f>
        <v>0</v>
      </c>
      <c r="F8" s="154" t="str">
        <f t="shared" si="0"/>
        <v>-</v>
      </c>
    </row>
    <row r="9" spans="1:26" ht="12.75" customHeight="1" x14ac:dyDescent="0.2">
      <c r="A9" s="150" t="s">
        <v>64</v>
      </c>
      <c r="B9" s="151" t="s">
        <v>65</v>
      </c>
      <c r="C9" s="152" t="s">
        <v>64</v>
      </c>
      <c r="D9" s="155">
        <v>0</v>
      </c>
      <c r="E9" s="155">
        <v>0</v>
      </c>
      <c r="F9" s="154" t="str">
        <f t="shared" si="0"/>
        <v>-</v>
      </c>
    </row>
    <row r="10" spans="1:26" ht="12.75" customHeight="1" x14ac:dyDescent="0.2">
      <c r="A10" s="150" t="s">
        <v>66</v>
      </c>
      <c r="B10" s="151" t="s">
        <v>67</v>
      </c>
      <c r="C10" s="152" t="s">
        <v>66</v>
      </c>
      <c r="D10" s="155">
        <v>0</v>
      </c>
      <c r="E10" s="155">
        <v>0</v>
      </c>
      <c r="F10" s="154" t="str">
        <f t="shared" si="0"/>
        <v>-</v>
      </c>
    </row>
    <row r="11" spans="1:26" ht="12.75" customHeight="1" x14ac:dyDescent="0.2">
      <c r="A11" s="150" t="s">
        <v>68</v>
      </c>
      <c r="B11" s="151" t="s">
        <v>69</v>
      </c>
      <c r="C11" s="152" t="s">
        <v>68</v>
      </c>
      <c r="D11" s="155">
        <v>0</v>
      </c>
      <c r="E11" s="155">
        <v>0</v>
      </c>
      <c r="F11" s="154" t="str">
        <f t="shared" si="0"/>
        <v>-</v>
      </c>
    </row>
    <row r="12" spans="1:26" ht="12.75" customHeight="1" x14ac:dyDescent="0.2">
      <c r="A12" s="150" t="s">
        <v>70</v>
      </c>
      <c r="B12" s="151" t="s">
        <v>71</v>
      </c>
      <c r="C12" s="152" t="s">
        <v>70</v>
      </c>
      <c r="D12" s="155">
        <v>0</v>
      </c>
      <c r="E12" s="155">
        <v>0</v>
      </c>
      <c r="F12" s="154" t="str">
        <f t="shared" si="0"/>
        <v>-</v>
      </c>
    </row>
    <row r="13" spans="1:26" ht="12.75" customHeight="1" x14ac:dyDescent="0.2">
      <c r="A13" s="150" t="s">
        <v>72</v>
      </c>
      <c r="B13" s="151" t="s">
        <v>73</v>
      </c>
      <c r="C13" s="152" t="s">
        <v>72</v>
      </c>
      <c r="D13" s="155">
        <v>0</v>
      </c>
      <c r="E13" s="155">
        <v>0</v>
      </c>
      <c r="F13" s="154" t="str">
        <f t="shared" si="0"/>
        <v>-</v>
      </c>
    </row>
    <row r="14" spans="1:26" ht="12.75" customHeight="1" x14ac:dyDescent="0.2">
      <c r="A14" s="150" t="s">
        <v>74</v>
      </c>
      <c r="B14" s="151" t="s">
        <v>75</v>
      </c>
      <c r="C14" s="152" t="s">
        <v>74</v>
      </c>
      <c r="D14" s="155">
        <v>0</v>
      </c>
      <c r="E14" s="155">
        <v>0</v>
      </c>
      <c r="F14" s="154" t="str">
        <f t="shared" si="0"/>
        <v>-</v>
      </c>
    </row>
    <row r="15" spans="1:26" ht="12.75" customHeight="1" x14ac:dyDescent="0.2">
      <c r="A15" s="150" t="s">
        <v>76</v>
      </c>
      <c r="B15" s="151" t="s">
        <v>77</v>
      </c>
      <c r="C15" s="152" t="s">
        <v>76</v>
      </c>
      <c r="D15" s="155">
        <v>0</v>
      </c>
      <c r="E15" s="155">
        <v>0</v>
      </c>
      <c r="F15" s="154" t="str">
        <f t="shared" si="0"/>
        <v>-</v>
      </c>
    </row>
    <row r="16" spans="1:26" ht="12.75" customHeight="1" x14ac:dyDescent="0.2">
      <c r="A16" s="150" t="s">
        <v>78</v>
      </c>
      <c r="B16" s="151" t="s">
        <v>79</v>
      </c>
      <c r="C16" s="152" t="s">
        <v>78</v>
      </c>
      <c r="D16" s="155">
        <v>0</v>
      </c>
      <c r="E16" s="155">
        <v>0</v>
      </c>
      <c r="F16" s="154" t="str">
        <f t="shared" si="0"/>
        <v>-</v>
      </c>
    </row>
    <row r="17" spans="1:6" ht="12.75" customHeight="1" x14ac:dyDescent="0.2">
      <c r="A17" s="150" t="s">
        <v>80</v>
      </c>
      <c r="B17" s="151" t="s">
        <v>81</v>
      </c>
      <c r="C17" s="152" t="s">
        <v>80</v>
      </c>
      <c r="D17" s="153">
        <f>SUM(D18:D21)-D22</f>
        <v>0</v>
      </c>
      <c r="E17" s="153">
        <f>SUM(E18:E21)-E22</f>
        <v>0</v>
      </c>
      <c r="F17" s="154" t="str">
        <f t="shared" si="0"/>
        <v>-</v>
      </c>
    </row>
    <row r="18" spans="1:6" ht="12.75" customHeight="1" x14ac:dyDescent="0.2">
      <c r="A18" s="150" t="s">
        <v>82</v>
      </c>
      <c r="B18" s="151" t="s">
        <v>83</v>
      </c>
      <c r="C18" s="152" t="s">
        <v>82</v>
      </c>
      <c r="D18" s="155">
        <v>0</v>
      </c>
      <c r="E18" s="155">
        <v>0</v>
      </c>
      <c r="F18" s="154" t="str">
        <f t="shared" si="0"/>
        <v>-</v>
      </c>
    </row>
    <row r="19" spans="1:6" ht="12.75" customHeight="1" x14ac:dyDescent="0.2">
      <c r="A19" s="150" t="s">
        <v>84</v>
      </c>
      <c r="B19" s="151" t="s">
        <v>85</v>
      </c>
      <c r="C19" s="152" t="s">
        <v>84</v>
      </c>
      <c r="D19" s="155">
        <v>0</v>
      </c>
      <c r="E19" s="155">
        <v>0</v>
      </c>
      <c r="F19" s="154" t="str">
        <f t="shared" si="0"/>
        <v>-</v>
      </c>
    </row>
    <row r="20" spans="1:6" ht="12.75" customHeight="1" x14ac:dyDescent="0.2">
      <c r="A20" s="150" t="s">
        <v>86</v>
      </c>
      <c r="B20" s="156" t="s">
        <v>87</v>
      </c>
      <c r="C20" s="152" t="s">
        <v>86</v>
      </c>
      <c r="D20" s="155">
        <v>0</v>
      </c>
      <c r="E20" s="155">
        <v>0</v>
      </c>
      <c r="F20" s="154" t="str">
        <f t="shared" si="0"/>
        <v>-</v>
      </c>
    </row>
    <row r="21" spans="1:6" ht="12.75" customHeight="1" x14ac:dyDescent="0.2">
      <c r="A21" s="150" t="s">
        <v>88</v>
      </c>
      <c r="B21" s="151" t="s">
        <v>89</v>
      </c>
      <c r="C21" s="152" t="s">
        <v>88</v>
      </c>
      <c r="D21" s="155">
        <v>0</v>
      </c>
      <c r="E21" s="155">
        <v>0</v>
      </c>
      <c r="F21" s="154" t="str">
        <f t="shared" si="0"/>
        <v>-</v>
      </c>
    </row>
    <row r="22" spans="1:6" ht="12.75" customHeight="1" x14ac:dyDescent="0.2">
      <c r="A22" s="150" t="s">
        <v>90</v>
      </c>
      <c r="B22" s="151" t="s">
        <v>91</v>
      </c>
      <c r="C22" s="152" t="s">
        <v>90</v>
      </c>
      <c r="D22" s="155">
        <v>0</v>
      </c>
      <c r="E22" s="155">
        <v>0</v>
      </c>
      <c r="F22" s="154" t="str">
        <f t="shared" si="0"/>
        <v>-</v>
      </c>
    </row>
    <row r="23" spans="1:6" ht="12.75" customHeight="1" x14ac:dyDescent="0.2">
      <c r="A23" s="150" t="s">
        <v>92</v>
      </c>
      <c r="B23" s="151" t="s">
        <v>93</v>
      </c>
      <c r="C23" s="152" t="s">
        <v>92</v>
      </c>
      <c r="D23" s="153">
        <f>SUM(D24:D28)</f>
        <v>0</v>
      </c>
      <c r="E23" s="153">
        <f>SUM(E24:E28)</f>
        <v>0</v>
      </c>
      <c r="F23" s="154" t="str">
        <f t="shared" si="0"/>
        <v>-</v>
      </c>
    </row>
    <row r="24" spans="1:6" ht="12.75" customHeight="1" x14ac:dyDescent="0.2">
      <c r="A24" s="150" t="s">
        <v>94</v>
      </c>
      <c r="B24" s="151" t="s">
        <v>95</v>
      </c>
      <c r="C24" s="152" t="s">
        <v>94</v>
      </c>
      <c r="D24" s="155">
        <v>0</v>
      </c>
      <c r="E24" s="155">
        <v>0</v>
      </c>
      <c r="F24" s="154" t="str">
        <f t="shared" si="0"/>
        <v>-</v>
      </c>
    </row>
    <row r="25" spans="1:6" ht="12.75" customHeight="1" x14ac:dyDescent="0.2">
      <c r="A25" s="150" t="s">
        <v>96</v>
      </c>
      <c r="B25" s="151" t="s">
        <v>97</v>
      </c>
      <c r="C25" s="152" t="s">
        <v>96</v>
      </c>
      <c r="D25" s="155">
        <v>0</v>
      </c>
      <c r="E25" s="155">
        <v>0</v>
      </c>
      <c r="F25" s="154" t="str">
        <f t="shared" si="0"/>
        <v>-</v>
      </c>
    </row>
    <row r="26" spans="1:6" ht="12.75" customHeight="1" x14ac:dyDescent="0.2">
      <c r="A26" s="150" t="s">
        <v>98</v>
      </c>
      <c r="B26" s="151" t="s">
        <v>99</v>
      </c>
      <c r="C26" s="152" t="s">
        <v>98</v>
      </c>
      <c r="D26" s="155">
        <v>0</v>
      </c>
      <c r="E26" s="155">
        <v>0</v>
      </c>
      <c r="F26" s="154" t="str">
        <f t="shared" si="0"/>
        <v>-</v>
      </c>
    </row>
    <row r="27" spans="1:6" ht="12.75" customHeight="1" x14ac:dyDescent="0.2">
      <c r="A27" s="150" t="s">
        <v>100</v>
      </c>
      <c r="B27" s="151" t="s">
        <v>101</v>
      </c>
      <c r="C27" s="152" t="s">
        <v>100</v>
      </c>
      <c r="D27" s="155">
        <v>0</v>
      </c>
      <c r="E27" s="155">
        <v>0</v>
      </c>
      <c r="F27" s="154" t="str">
        <f t="shared" si="0"/>
        <v>-</v>
      </c>
    </row>
    <row r="28" spans="1:6" ht="12.75" customHeight="1" x14ac:dyDescent="0.2">
      <c r="A28" s="150" t="s">
        <v>102</v>
      </c>
      <c r="B28" s="151" t="s">
        <v>103</v>
      </c>
      <c r="C28" s="152" t="s">
        <v>102</v>
      </c>
      <c r="D28" s="155">
        <v>0</v>
      </c>
      <c r="E28" s="155">
        <v>0</v>
      </c>
      <c r="F28" s="154" t="str">
        <f t="shared" si="0"/>
        <v>-</v>
      </c>
    </row>
    <row r="29" spans="1:6" ht="12.75" customHeight="1" x14ac:dyDescent="0.2">
      <c r="A29" s="150" t="s">
        <v>104</v>
      </c>
      <c r="B29" s="151" t="s">
        <v>105</v>
      </c>
      <c r="C29" s="152" t="s">
        <v>104</v>
      </c>
      <c r="D29" s="153">
        <f>SUM(D30:D36)</f>
        <v>0</v>
      </c>
      <c r="E29" s="153">
        <f>SUM(E30:E36)</f>
        <v>0</v>
      </c>
      <c r="F29" s="154" t="str">
        <f t="shared" si="0"/>
        <v>-</v>
      </c>
    </row>
    <row r="30" spans="1:6" ht="12.75" customHeight="1" x14ac:dyDescent="0.2">
      <c r="A30" s="150" t="s">
        <v>106</v>
      </c>
      <c r="B30" s="151" t="s">
        <v>107</v>
      </c>
      <c r="C30" s="152" t="s">
        <v>106</v>
      </c>
      <c r="D30" s="155">
        <v>0</v>
      </c>
      <c r="E30" s="155">
        <v>0</v>
      </c>
      <c r="F30" s="154" t="str">
        <f t="shared" si="0"/>
        <v>-</v>
      </c>
    </row>
    <row r="31" spans="1:6" ht="12.75" customHeight="1" x14ac:dyDescent="0.2">
      <c r="A31" s="150" t="s">
        <v>108</v>
      </c>
      <c r="B31" s="151" t="s">
        <v>109</v>
      </c>
      <c r="C31" s="152" t="s">
        <v>108</v>
      </c>
      <c r="D31" s="155">
        <v>0</v>
      </c>
      <c r="E31" s="155">
        <v>0</v>
      </c>
      <c r="F31" s="154" t="str">
        <f t="shared" si="0"/>
        <v>-</v>
      </c>
    </row>
    <row r="32" spans="1:6" ht="12.75" customHeight="1" x14ac:dyDescent="0.2">
      <c r="A32" s="150" t="s">
        <v>110</v>
      </c>
      <c r="B32" s="151" t="s">
        <v>111</v>
      </c>
      <c r="C32" s="152" t="s">
        <v>110</v>
      </c>
      <c r="D32" s="155">
        <v>0</v>
      </c>
      <c r="E32" s="155">
        <v>0</v>
      </c>
      <c r="F32" s="154" t="str">
        <f t="shared" si="0"/>
        <v>-</v>
      </c>
    </row>
    <row r="33" spans="1:6" ht="12.75" customHeight="1" x14ac:dyDescent="0.2">
      <c r="A33" s="150" t="s">
        <v>112</v>
      </c>
      <c r="B33" s="151" t="s">
        <v>113</v>
      </c>
      <c r="C33" s="152" t="s">
        <v>112</v>
      </c>
      <c r="D33" s="155">
        <v>0</v>
      </c>
      <c r="E33" s="155">
        <v>0</v>
      </c>
      <c r="F33" s="154" t="str">
        <f t="shared" si="0"/>
        <v>-</v>
      </c>
    </row>
    <row r="34" spans="1:6" ht="12.75" customHeight="1" x14ac:dyDescent="0.2">
      <c r="A34" s="150" t="s">
        <v>114</v>
      </c>
      <c r="B34" s="151" t="s">
        <v>115</v>
      </c>
      <c r="C34" s="152" t="s">
        <v>114</v>
      </c>
      <c r="D34" s="155">
        <v>0</v>
      </c>
      <c r="E34" s="155">
        <v>0</v>
      </c>
      <c r="F34" s="154" t="str">
        <f t="shared" si="0"/>
        <v>-</v>
      </c>
    </row>
    <row r="35" spans="1:6" ht="12.75" customHeight="1" x14ac:dyDescent="0.2">
      <c r="A35" s="150" t="s">
        <v>116</v>
      </c>
      <c r="B35" s="151" t="s">
        <v>117</v>
      </c>
      <c r="C35" s="152" t="s">
        <v>116</v>
      </c>
      <c r="D35" s="155">
        <v>0</v>
      </c>
      <c r="E35" s="155">
        <v>0</v>
      </c>
      <c r="F35" s="154" t="str">
        <f t="shared" si="0"/>
        <v>-</v>
      </c>
    </row>
    <row r="36" spans="1:6" ht="12.75" customHeight="1" x14ac:dyDescent="0.2">
      <c r="A36" s="150" t="s">
        <v>118</v>
      </c>
      <c r="B36" s="151" t="s">
        <v>119</v>
      </c>
      <c r="C36" s="152" t="s">
        <v>118</v>
      </c>
      <c r="D36" s="155">
        <v>0</v>
      </c>
      <c r="E36" s="155">
        <v>0</v>
      </c>
      <c r="F36" s="154" t="str">
        <f t="shared" si="0"/>
        <v>-</v>
      </c>
    </row>
    <row r="37" spans="1:6" ht="12.75" customHeight="1" x14ac:dyDescent="0.2">
      <c r="A37" s="150" t="s">
        <v>120</v>
      </c>
      <c r="B37" s="151" t="s">
        <v>121</v>
      </c>
      <c r="C37" s="152" t="s">
        <v>120</v>
      </c>
      <c r="D37" s="153">
        <f>SUM(D38:D39)</f>
        <v>0</v>
      </c>
      <c r="E37" s="153">
        <f>SUM(E38:E39)</f>
        <v>0</v>
      </c>
      <c r="F37" s="154" t="str">
        <f t="shared" si="0"/>
        <v>-</v>
      </c>
    </row>
    <row r="38" spans="1:6" ht="12.75" customHeight="1" x14ac:dyDescent="0.2">
      <c r="A38" s="150" t="s">
        <v>122</v>
      </c>
      <c r="B38" s="151" t="s">
        <v>123</v>
      </c>
      <c r="C38" s="152" t="s">
        <v>122</v>
      </c>
      <c r="D38" s="155">
        <v>0</v>
      </c>
      <c r="E38" s="155">
        <v>0</v>
      </c>
      <c r="F38" s="154" t="str">
        <f t="shared" si="0"/>
        <v>-</v>
      </c>
    </row>
    <row r="39" spans="1:6" ht="12.75" customHeight="1" x14ac:dyDescent="0.2">
      <c r="A39" s="150" t="s">
        <v>124</v>
      </c>
      <c r="B39" s="151" t="s">
        <v>125</v>
      </c>
      <c r="C39" s="152" t="s">
        <v>124</v>
      </c>
      <c r="D39" s="155">
        <v>0</v>
      </c>
      <c r="E39" s="155">
        <v>0</v>
      </c>
      <c r="F39" s="154" t="str">
        <f t="shared" si="0"/>
        <v>-</v>
      </c>
    </row>
    <row r="40" spans="1:6" ht="12.75" customHeight="1" x14ac:dyDescent="0.2">
      <c r="A40" s="150" t="s">
        <v>126</v>
      </c>
      <c r="B40" s="151" t="s">
        <v>127</v>
      </c>
      <c r="C40" s="152" t="s">
        <v>126</v>
      </c>
      <c r="D40" s="153">
        <f>SUM(D41:D43)</f>
        <v>0</v>
      </c>
      <c r="E40" s="153">
        <f>SUM(E41:E43)</f>
        <v>0</v>
      </c>
      <c r="F40" s="154" t="str">
        <f t="shared" si="0"/>
        <v>-</v>
      </c>
    </row>
    <row r="41" spans="1:6" ht="12.75" customHeight="1" x14ac:dyDescent="0.2">
      <c r="A41" s="150" t="s">
        <v>128</v>
      </c>
      <c r="B41" s="151" t="s">
        <v>129</v>
      </c>
      <c r="C41" s="152" t="s">
        <v>128</v>
      </c>
      <c r="D41" s="155">
        <v>0</v>
      </c>
      <c r="E41" s="155">
        <v>0</v>
      </c>
      <c r="F41" s="154" t="str">
        <f t="shared" si="0"/>
        <v>-</v>
      </c>
    </row>
    <row r="42" spans="1:6" ht="12.75" customHeight="1" x14ac:dyDescent="0.2">
      <c r="A42" s="150" t="s">
        <v>130</v>
      </c>
      <c r="B42" s="151" t="s">
        <v>131</v>
      </c>
      <c r="C42" s="152" t="s">
        <v>130</v>
      </c>
      <c r="D42" s="155">
        <v>0</v>
      </c>
      <c r="E42" s="155">
        <v>0</v>
      </c>
      <c r="F42" s="154" t="str">
        <f t="shared" si="0"/>
        <v>-</v>
      </c>
    </row>
    <row r="43" spans="1:6" ht="12.75" customHeight="1" x14ac:dyDescent="0.2">
      <c r="A43" s="150" t="s">
        <v>132</v>
      </c>
      <c r="B43" s="151" t="s">
        <v>133</v>
      </c>
      <c r="C43" s="152" t="s">
        <v>132</v>
      </c>
      <c r="D43" s="155">
        <v>0</v>
      </c>
      <c r="E43" s="155">
        <v>0</v>
      </c>
      <c r="F43" s="154" t="str">
        <f t="shared" si="0"/>
        <v>-</v>
      </c>
    </row>
    <row r="44" spans="1:6" ht="12.75" customHeight="1" x14ac:dyDescent="0.2">
      <c r="A44" s="150" t="s">
        <v>134</v>
      </c>
      <c r="B44" s="151" t="s">
        <v>135</v>
      </c>
      <c r="C44" s="152" t="s">
        <v>134</v>
      </c>
      <c r="D44" s="153">
        <f>D45+D48+D49</f>
        <v>0</v>
      </c>
      <c r="E44" s="153">
        <f>E45+E48+E49</f>
        <v>0</v>
      </c>
      <c r="F44" s="154" t="str">
        <f t="shared" si="0"/>
        <v>-</v>
      </c>
    </row>
    <row r="45" spans="1:6" ht="12.75" customHeight="1" x14ac:dyDescent="0.2">
      <c r="A45" s="150" t="s">
        <v>136</v>
      </c>
      <c r="B45" s="151" t="s">
        <v>137</v>
      </c>
      <c r="C45" s="152" t="s">
        <v>136</v>
      </c>
      <c r="D45" s="153">
        <f>SUM(D46:D47)</f>
        <v>0</v>
      </c>
      <c r="E45" s="153">
        <f>SUM(E46:E47)</f>
        <v>0</v>
      </c>
      <c r="F45" s="154" t="str">
        <f t="shared" si="0"/>
        <v>-</v>
      </c>
    </row>
    <row r="46" spans="1:6" ht="12.75" customHeight="1" x14ac:dyDescent="0.2">
      <c r="A46" s="150" t="s">
        <v>138</v>
      </c>
      <c r="B46" s="151" t="s">
        <v>139</v>
      </c>
      <c r="C46" s="152" t="s">
        <v>138</v>
      </c>
      <c r="D46" s="155">
        <v>0</v>
      </c>
      <c r="E46" s="155">
        <v>0</v>
      </c>
      <c r="F46" s="154" t="str">
        <f t="shared" si="0"/>
        <v>-</v>
      </c>
    </row>
    <row r="47" spans="1:6" ht="12.75" customHeight="1" x14ac:dyDescent="0.2">
      <c r="A47" s="150" t="s">
        <v>140</v>
      </c>
      <c r="B47" s="151" t="s">
        <v>141</v>
      </c>
      <c r="C47" s="152" t="s">
        <v>140</v>
      </c>
      <c r="D47" s="155">
        <v>0</v>
      </c>
      <c r="E47" s="155">
        <v>0</v>
      </c>
      <c r="F47" s="154" t="str">
        <f t="shared" si="0"/>
        <v>-</v>
      </c>
    </row>
    <row r="48" spans="1:6" ht="12.75" customHeight="1" x14ac:dyDescent="0.2">
      <c r="A48" s="150" t="s">
        <v>142</v>
      </c>
      <c r="B48" s="151" t="s">
        <v>143</v>
      </c>
      <c r="C48" s="152" t="s">
        <v>142</v>
      </c>
      <c r="D48" s="155">
        <v>0</v>
      </c>
      <c r="E48" s="155">
        <v>0</v>
      </c>
      <c r="F48" s="154" t="str">
        <f t="shared" si="0"/>
        <v>-</v>
      </c>
    </row>
    <row r="49" spans="1:6" ht="12.75" customHeight="1" x14ac:dyDescent="0.2">
      <c r="A49" s="150" t="s">
        <v>144</v>
      </c>
      <c r="B49" s="151" t="s">
        <v>145</v>
      </c>
      <c r="C49" s="152" t="s">
        <v>144</v>
      </c>
      <c r="D49" s="155">
        <v>0</v>
      </c>
      <c r="E49" s="155">
        <v>0</v>
      </c>
      <c r="F49" s="154" t="str">
        <f t="shared" si="0"/>
        <v>-</v>
      </c>
    </row>
    <row r="50" spans="1:6" ht="24" customHeight="1" x14ac:dyDescent="0.2">
      <c r="A50" s="150" t="s">
        <v>146</v>
      </c>
      <c r="B50" s="157" t="s">
        <v>147</v>
      </c>
      <c r="C50" s="152" t="s">
        <v>146</v>
      </c>
      <c r="D50" s="153">
        <f>D51+D54+D59+D62+D65+D68+D71+D74+D77</f>
        <v>34846.39</v>
      </c>
      <c r="E50" s="153">
        <f>E51+E54+E59+E62+E65+E68+E71+E74+E77</f>
        <v>0</v>
      </c>
      <c r="F50" s="154">
        <f t="shared" si="0"/>
        <v>0</v>
      </c>
    </row>
    <row r="51" spans="1:6" ht="12.75" customHeight="1" x14ac:dyDescent="0.2">
      <c r="A51" s="150" t="s">
        <v>148</v>
      </c>
      <c r="B51" s="157" t="s">
        <v>149</v>
      </c>
      <c r="C51" s="152" t="s">
        <v>148</v>
      </c>
      <c r="D51" s="153">
        <f>D52+D53</f>
        <v>0</v>
      </c>
      <c r="E51" s="153">
        <f>E52+E53</f>
        <v>0</v>
      </c>
      <c r="F51" s="154" t="str">
        <f t="shared" si="0"/>
        <v>-</v>
      </c>
    </row>
    <row r="52" spans="1:6" ht="12.75" customHeight="1" x14ac:dyDescent="0.2">
      <c r="A52" s="150" t="s">
        <v>150</v>
      </c>
      <c r="B52" s="157" t="s">
        <v>151</v>
      </c>
      <c r="C52" s="152" t="s">
        <v>150</v>
      </c>
      <c r="D52" s="155">
        <v>0</v>
      </c>
      <c r="E52" s="155">
        <v>0</v>
      </c>
      <c r="F52" s="154" t="str">
        <f t="shared" si="0"/>
        <v>-</v>
      </c>
    </row>
    <row r="53" spans="1:6" ht="12.75" customHeight="1" x14ac:dyDescent="0.2">
      <c r="A53" s="150" t="s">
        <v>152</v>
      </c>
      <c r="B53" s="157" t="s">
        <v>153</v>
      </c>
      <c r="C53" s="152" t="s">
        <v>152</v>
      </c>
      <c r="D53" s="155">
        <v>0</v>
      </c>
      <c r="E53" s="155">
        <v>0</v>
      </c>
      <c r="F53" s="154" t="str">
        <f t="shared" si="0"/>
        <v>-</v>
      </c>
    </row>
    <row r="54" spans="1:6" ht="24" customHeight="1" x14ac:dyDescent="0.2">
      <c r="A54" s="150" t="s">
        <v>154</v>
      </c>
      <c r="B54" s="157" t="s">
        <v>155</v>
      </c>
      <c r="C54" s="152" t="s">
        <v>154</v>
      </c>
      <c r="D54" s="153">
        <f>SUM(D55:D58)</f>
        <v>34846.39</v>
      </c>
      <c r="E54" s="153">
        <f>SUM(E55:E58)</f>
        <v>0</v>
      </c>
      <c r="F54" s="154">
        <f t="shared" si="0"/>
        <v>0</v>
      </c>
    </row>
    <row r="55" spans="1:6" ht="12.75" customHeight="1" x14ac:dyDescent="0.2">
      <c r="A55" s="150" t="s">
        <v>156</v>
      </c>
      <c r="B55" s="157" t="s">
        <v>157</v>
      </c>
      <c r="C55" s="152" t="s">
        <v>156</v>
      </c>
      <c r="D55" s="155">
        <v>0</v>
      </c>
      <c r="E55" s="155">
        <v>0</v>
      </c>
      <c r="F55" s="154" t="str">
        <f t="shared" si="0"/>
        <v>-</v>
      </c>
    </row>
    <row r="56" spans="1:6" ht="12.75" customHeight="1" x14ac:dyDescent="0.2">
      <c r="A56" s="150" t="s">
        <v>158</v>
      </c>
      <c r="B56" s="157" t="s">
        <v>159</v>
      </c>
      <c r="C56" s="152" t="s">
        <v>158</v>
      </c>
      <c r="D56" s="155">
        <v>0</v>
      </c>
      <c r="E56" s="155">
        <v>0</v>
      </c>
      <c r="F56" s="154" t="str">
        <f t="shared" si="0"/>
        <v>-</v>
      </c>
    </row>
    <row r="57" spans="1:6" ht="12.75" customHeight="1" x14ac:dyDescent="0.2">
      <c r="A57" s="150" t="s">
        <v>160</v>
      </c>
      <c r="B57" s="157" t="s">
        <v>161</v>
      </c>
      <c r="C57" s="152" t="s">
        <v>160</v>
      </c>
      <c r="D57" s="155">
        <v>34846.39</v>
      </c>
      <c r="E57" s="155">
        <v>0</v>
      </c>
      <c r="F57" s="154">
        <f t="shared" si="0"/>
        <v>0</v>
      </c>
    </row>
    <row r="58" spans="1:6" ht="12.75" customHeight="1" x14ac:dyDescent="0.2">
      <c r="A58" s="150" t="s">
        <v>162</v>
      </c>
      <c r="B58" s="157" t="s">
        <v>163</v>
      </c>
      <c r="C58" s="152" t="s">
        <v>162</v>
      </c>
      <c r="D58" s="155">
        <v>0</v>
      </c>
      <c r="E58" s="155">
        <v>0</v>
      </c>
      <c r="F58" s="154" t="str">
        <f t="shared" si="0"/>
        <v>-</v>
      </c>
    </row>
    <row r="59" spans="1:6" ht="24" customHeight="1" x14ac:dyDescent="0.2">
      <c r="A59" s="150" t="s">
        <v>164</v>
      </c>
      <c r="B59" s="157" t="s">
        <v>165</v>
      </c>
      <c r="C59" s="152" t="s">
        <v>164</v>
      </c>
      <c r="D59" s="153">
        <f>SUM(D60:D61)</f>
        <v>0</v>
      </c>
      <c r="E59" s="153">
        <f>SUM(E60:E61)</f>
        <v>0</v>
      </c>
      <c r="F59" s="154" t="str">
        <f t="shared" si="0"/>
        <v>-</v>
      </c>
    </row>
    <row r="60" spans="1:6" ht="24" customHeight="1" x14ac:dyDescent="0.2">
      <c r="A60" s="150" t="s">
        <v>166</v>
      </c>
      <c r="B60" s="157" t="s">
        <v>167</v>
      </c>
      <c r="C60" s="152" t="s">
        <v>166</v>
      </c>
      <c r="D60" s="155">
        <v>0</v>
      </c>
      <c r="E60" s="155">
        <v>0</v>
      </c>
      <c r="F60" s="154" t="str">
        <f t="shared" si="0"/>
        <v>-</v>
      </c>
    </row>
    <row r="61" spans="1:6" ht="24" customHeight="1" x14ac:dyDescent="0.2">
      <c r="A61" s="150" t="s">
        <v>168</v>
      </c>
      <c r="B61" s="157" t="s">
        <v>169</v>
      </c>
      <c r="C61" s="152" t="s">
        <v>168</v>
      </c>
      <c r="D61" s="155">
        <v>0</v>
      </c>
      <c r="E61" s="155">
        <v>0</v>
      </c>
      <c r="F61" s="154" t="str">
        <f t="shared" si="0"/>
        <v>-</v>
      </c>
    </row>
    <row r="62" spans="1:6" ht="12.75" customHeight="1" x14ac:dyDescent="0.2">
      <c r="A62" s="150" t="s">
        <v>170</v>
      </c>
      <c r="B62" s="151" t="s">
        <v>171</v>
      </c>
      <c r="C62" s="152" t="s">
        <v>170</v>
      </c>
      <c r="D62" s="153">
        <f>SUM(D63:D64)</f>
        <v>0</v>
      </c>
      <c r="E62" s="153">
        <f>SUM(E63:E64)</f>
        <v>0</v>
      </c>
      <c r="F62" s="154" t="str">
        <f t="shared" si="0"/>
        <v>-</v>
      </c>
    </row>
    <row r="63" spans="1:6" ht="12.75" customHeight="1" x14ac:dyDescent="0.2">
      <c r="A63" s="150" t="s">
        <v>172</v>
      </c>
      <c r="B63" s="151" t="s">
        <v>173</v>
      </c>
      <c r="C63" s="152" t="s">
        <v>172</v>
      </c>
      <c r="D63" s="155">
        <v>0</v>
      </c>
      <c r="E63" s="155">
        <v>0</v>
      </c>
      <c r="F63" s="154" t="str">
        <f t="shared" si="0"/>
        <v>-</v>
      </c>
    </row>
    <row r="64" spans="1:6" ht="12.75" customHeight="1" x14ac:dyDescent="0.2">
      <c r="A64" s="150" t="s">
        <v>174</v>
      </c>
      <c r="B64" s="151" t="s">
        <v>175</v>
      </c>
      <c r="C64" s="152" t="s">
        <v>174</v>
      </c>
      <c r="D64" s="155">
        <v>0</v>
      </c>
      <c r="E64" s="155">
        <v>0</v>
      </c>
      <c r="F64" s="154" t="str">
        <f t="shared" si="0"/>
        <v>-</v>
      </c>
    </row>
    <row r="65" spans="1:6" ht="12.75" customHeight="1" x14ac:dyDescent="0.2">
      <c r="A65" s="150" t="s">
        <v>176</v>
      </c>
      <c r="B65" s="151" t="s">
        <v>177</v>
      </c>
      <c r="C65" s="152" t="s">
        <v>176</v>
      </c>
      <c r="D65" s="153">
        <f>SUM(D66:D67)</f>
        <v>0</v>
      </c>
      <c r="E65" s="153">
        <f>SUM(E66:E67)</f>
        <v>0</v>
      </c>
      <c r="F65" s="154" t="str">
        <f t="shared" si="0"/>
        <v>-</v>
      </c>
    </row>
    <row r="66" spans="1:6" ht="12.75" customHeight="1" x14ac:dyDescent="0.2">
      <c r="A66" s="150" t="s">
        <v>178</v>
      </c>
      <c r="B66" s="151" t="s">
        <v>179</v>
      </c>
      <c r="C66" s="152" t="s">
        <v>178</v>
      </c>
      <c r="D66" s="155">
        <v>0</v>
      </c>
      <c r="E66" s="155">
        <v>0</v>
      </c>
      <c r="F66" s="154" t="str">
        <f t="shared" si="0"/>
        <v>-</v>
      </c>
    </row>
    <row r="67" spans="1:6" ht="12.75" customHeight="1" x14ac:dyDescent="0.2">
      <c r="A67" s="150" t="s">
        <v>180</v>
      </c>
      <c r="B67" s="151" t="s">
        <v>181</v>
      </c>
      <c r="C67" s="152" t="s">
        <v>180</v>
      </c>
      <c r="D67" s="155">
        <v>0</v>
      </c>
      <c r="E67" s="155">
        <v>0</v>
      </c>
      <c r="F67" s="154" t="str">
        <f t="shared" si="0"/>
        <v>-</v>
      </c>
    </row>
    <row r="68" spans="1:6" ht="24" customHeight="1" x14ac:dyDescent="0.2">
      <c r="A68" s="150" t="s">
        <v>182</v>
      </c>
      <c r="B68" s="156" t="s">
        <v>183</v>
      </c>
      <c r="C68" s="152" t="s">
        <v>182</v>
      </c>
      <c r="D68" s="153">
        <f>SUM(D69:D70)</f>
        <v>0</v>
      </c>
      <c r="E68" s="153">
        <f>SUM(E69:E70)</f>
        <v>0</v>
      </c>
      <c r="F68" s="154" t="str">
        <f t="shared" si="0"/>
        <v>-</v>
      </c>
    </row>
    <row r="69" spans="1:6" ht="12.75" customHeight="1" x14ac:dyDescent="0.2">
      <c r="A69" s="150" t="s">
        <v>184</v>
      </c>
      <c r="B69" s="151" t="s">
        <v>185</v>
      </c>
      <c r="C69" s="152" t="s">
        <v>184</v>
      </c>
      <c r="D69" s="155">
        <v>0</v>
      </c>
      <c r="E69" s="155">
        <v>0</v>
      </c>
      <c r="F69" s="154" t="str">
        <f t="shared" si="0"/>
        <v>-</v>
      </c>
    </row>
    <row r="70" spans="1:6" ht="24" customHeight="1" x14ac:dyDescent="0.2">
      <c r="A70" s="150" t="s">
        <v>186</v>
      </c>
      <c r="B70" s="151" t="s">
        <v>187</v>
      </c>
      <c r="C70" s="152" t="s">
        <v>186</v>
      </c>
      <c r="D70" s="155">
        <v>0</v>
      </c>
      <c r="E70" s="155">
        <v>0</v>
      </c>
      <c r="F70" s="154" t="str">
        <f t="shared" ref="F70:F133" si="1">IF(D70&lt;&gt;0,IF(E70/D70&gt;=100,"&gt;&gt;100",E70/D70*100),"-")</f>
        <v>-</v>
      </c>
    </row>
    <row r="71" spans="1:6" ht="24" customHeight="1" x14ac:dyDescent="0.2">
      <c r="A71" s="150" t="s">
        <v>188</v>
      </c>
      <c r="B71" s="151" t="s">
        <v>189</v>
      </c>
      <c r="C71" s="152" t="s">
        <v>188</v>
      </c>
      <c r="D71" s="153">
        <f>SUM(D72:D73)</f>
        <v>0</v>
      </c>
      <c r="E71" s="153">
        <f>SUM(E72:E73)</f>
        <v>0</v>
      </c>
      <c r="F71" s="154" t="str">
        <f t="shared" si="1"/>
        <v>-</v>
      </c>
    </row>
    <row r="72" spans="1:6" ht="12.75" customHeight="1" x14ac:dyDescent="0.2">
      <c r="A72" s="150" t="s">
        <v>190</v>
      </c>
      <c r="B72" s="151" t="s">
        <v>191</v>
      </c>
      <c r="C72" s="152" t="s">
        <v>190</v>
      </c>
      <c r="D72" s="155">
        <v>0</v>
      </c>
      <c r="E72" s="155">
        <v>0</v>
      </c>
      <c r="F72" s="154" t="str">
        <f t="shared" si="1"/>
        <v>-</v>
      </c>
    </row>
    <row r="73" spans="1:6" ht="12.75" customHeight="1" x14ac:dyDescent="0.2">
      <c r="A73" s="150" t="s">
        <v>192</v>
      </c>
      <c r="B73" s="151" t="s">
        <v>193</v>
      </c>
      <c r="C73" s="152" t="s">
        <v>192</v>
      </c>
      <c r="D73" s="155">
        <v>0</v>
      </c>
      <c r="E73" s="155">
        <v>0</v>
      </c>
      <c r="F73" s="154" t="str">
        <f t="shared" si="1"/>
        <v>-</v>
      </c>
    </row>
    <row r="74" spans="1:6" ht="12.75" customHeight="1" x14ac:dyDescent="0.2">
      <c r="A74" s="150" t="s">
        <v>194</v>
      </c>
      <c r="B74" s="151" t="s">
        <v>195</v>
      </c>
      <c r="C74" s="152" t="s">
        <v>194</v>
      </c>
      <c r="D74" s="153">
        <f>SUM(D75:D76)</f>
        <v>0</v>
      </c>
      <c r="E74" s="153">
        <f>SUM(E75:E76)</f>
        <v>0</v>
      </c>
      <c r="F74" s="154" t="str">
        <f t="shared" si="1"/>
        <v>-</v>
      </c>
    </row>
    <row r="75" spans="1:6" ht="12.75" customHeight="1" x14ac:dyDescent="0.2">
      <c r="A75" s="150" t="s">
        <v>196</v>
      </c>
      <c r="B75" s="151" t="s">
        <v>197</v>
      </c>
      <c r="C75" s="152" t="s">
        <v>196</v>
      </c>
      <c r="D75" s="155">
        <v>0</v>
      </c>
      <c r="E75" s="155">
        <v>0</v>
      </c>
      <c r="F75" s="154" t="str">
        <f t="shared" si="1"/>
        <v>-</v>
      </c>
    </row>
    <row r="76" spans="1:6" ht="12.75" customHeight="1" x14ac:dyDescent="0.2">
      <c r="A76" s="150" t="s">
        <v>198</v>
      </c>
      <c r="B76" s="151" t="s">
        <v>199</v>
      </c>
      <c r="C76" s="152" t="s">
        <v>198</v>
      </c>
      <c r="D76" s="155">
        <v>0</v>
      </c>
      <c r="E76" s="155">
        <v>0</v>
      </c>
      <c r="F76" s="154" t="str">
        <f t="shared" si="1"/>
        <v>-</v>
      </c>
    </row>
    <row r="77" spans="1:6" ht="24" customHeight="1" x14ac:dyDescent="0.2">
      <c r="A77" s="150" t="s">
        <v>200</v>
      </c>
      <c r="B77" s="151" t="s">
        <v>201</v>
      </c>
      <c r="C77" s="152" t="s">
        <v>200</v>
      </c>
      <c r="D77" s="153">
        <f>SUM(D78:D81)</f>
        <v>0</v>
      </c>
      <c r="E77" s="153">
        <f>SUM(E78:E81)</f>
        <v>0</v>
      </c>
      <c r="F77" s="154" t="str">
        <f t="shared" si="1"/>
        <v>-</v>
      </c>
    </row>
    <row r="78" spans="1:6" ht="12.75" customHeight="1" x14ac:dyDescent="0.2">
      <c r="A78" s="150" t="s">
        <v>202</v>
      </c>
      <c r="B78" s="151" t="s">
        <v>203</v>
      </c>
      <c r="C78" s="152" t="s">
        <v>202</v>
      </c>
      <c r="D78" s="155">
        <v>0</v>
      </c>
      <c r="E78" s="155">
        <v>0</v>
      </c>
      <c r="F78" s="154" t="str">
        <f t="shared" si="1"/>
        <v>-</v>
      </c>
    </row>
    <row r="79" spans="1:6" ht="12.75" customHeight="1" x14ac:dyDescent="0.2">
      <c r="A79" s="150" t="s">
        <v>204</v>
      </c>
      <c r="B79" s="151" t="s">
        <v>205</v>
      </c>
      <c r="C79" s="152" t="s">
        <v>204</v>
      </c>
      <c r="D79" s="155">
        <v>0</v>
      </c>
      <c r="E79" s="155">
        <v>0</v>
      </c>
      <c r="F79" s="154" t="str">
        <f t="shared" si="1"/>
        <v>-</v>
      </c>
    </row>
    <row r="80" spans="1:6" ht="24" customHeight="1" x14ac:dyDescent="0.2">
      <c r="A80" s="150" t="s">
        <v>206</v>
      </c>
      <c r="B80" s="151" t="s">
        <v>207</v>
      </c>
      <c r="C80" s="152" t="s">
        <v>206</v>
      </c>
      <c r="D80" s="155">
        <v>0</v>
      </c>
      <c r="E80" s="155">
        <v>0</v>
      </c>
      <c r="F80" s="154" t="str">
        <f t="shared" si="1"/>
        <v>-</v>
      </c>
    </row>
    <row r="81" spans="1:6" ht="24" customHeight="1" x14ac:dyDescent="0.2">
      <c r="A81" s="150" t="s">
        <v>208</v>
      </c>
      <c r="B81" s="151" t="s">
        <v>209</v>
      </c>
      <c r="C81" s="152" t="s">
        <v>208</v>
      </c>
      <c r="D81" s="155">
        <v>0</v>
      </c>
      <c r="E81" s="155">
        <v>0</v>
      </c>
      <c r="F81" s="154" t="str">
        <f t="shared" si="1"/>
        <v>-</v>
      </c>
    </row>
    <row r="82" spans="1:6" ht="12.75" customHeight="1" x14ac:dyDescent="0.2">
      <c r="A82" s="150" t="s">
        <v>210</v>
      </c>
      <c r="B82" s="151" t="s">
        <v>211</v>
      </c>
      <c r="C82" s="152" t="s">
        <v>210</v>
      </c>
      <c r="D82" s="153">
        <f>D83+D91+D98</f>
        <v>0</v>
      </c>
      <c r="E82" s="153">
        <f>E83+E91+E98</f>
        <v>0</v>
      </c>
      <c r="F82" s="154" t="str">
        <f t="shared" si="1"/>
        <v>-</v>
      </c>
    </row>
    <row r="83" spans="1:6" ht="12.75" customHeight="1" x14ac:dyDescent="0.2">
      <c r="A83" s="150" t="s">
        <v>212</v>
      </c>
      <c r="B83" s="151" t="s">
        <v>213</v>
      </c>
      <c r="C83" s="152" t="s">
        <v>212</v>
      </c>
      <c r="D83" s="153">
        <f>SUM(D84:D90)</f>
        <v>0</v>
      </c>
      <c r="E83" s="153">
        <f>SUM(E84:E90)</f>
        <v>0</v>
      </c>
      <c r="F83" s="154" t="str">
        <f t="shared" si="1"/>
        <v>-</v>
      </c>
    </row>
    <row r="84" spans="1:6" ht="12.75" customHeight="1" x14ac:dyDescent="0.2">
      <c r="A84" s="150" t="s">
        <v>214</v>
      </c>
      <c r="B84" s="151" t="s">
        <v>215</v>
      </c>
      <c r="C84" s="152" t="s">
        <v>214</v>
      </c>
      <c r="D84" s="155">
        <v>0</v>
      </c>
      <c r="E84" s="155">
        <v>0</v>
      </c>
      <c r="F84" s="154" t="str">
        <f t="shared" si="1"/>
        <v>-</v>
      </c>
    </row>
    <row r="85" spans="1:6" ht="12.75" customHeight="1" x14ac:dyDescent="0.2">
      <c r="A85" s="150" t="s">
        <v>216</v>
      </c>
      <c r="B85" s="151" t="s">
        <v>217</v>
      </c>
      <c r="C85" s="152" t="s">
        <v>216</v>
      </c>
      <c r="D85" s="155">
        <v>0</v>
      </c>
      <c r="E85" s="155">
        <v>0</v>
      </c>
      <c r="F85" s="154" t="str">
        <f t="shared" si="1"/>
        <v>-</v>
      </c>
    </row>
    <row r="86" spans="1:6" ht="12.75" customHeight="1" x14ac:dyDescent="0.2">
      <c r="A86" s="150" t="s">
        <v>218</v>
      </c>
      <c r="B86" s="151" t="s">
        <v>219</v>
      </c>
      <c r="C86" s="152" t="s">
        <v>218</v>
      </c>
      <c r="D86" s="155">
        <v>0</v>
      </c>
      <c r="E86" s="155">
        <v>0</v>
      </c>
      <c r="F86" s="154" t="str">
        <f t="shared" si="1"/>
        <v>-</v>
      </c>
    </row>
    <row r="87" spans="1:6" ht="12.75" customHeight="1" x14ac:dyDescent="0.2">
      <c r="A87" s="150" t="s">
        <v>220</v>
      </c>
      <c r="B87" s="151" t="s">
        <v>221</v>
      </c>
      <c r="C87" s="152" t="s">
        <v>220</v>
      </c>
      <c r="D87" s="155">
        <v>0</v>
      </c>
      <c r="E87" s="155">
        <v>0</v>
      </c>
      <c r="F87" s="154" t="str">
        <f t="shared" si="1"/>
        <v>-</v>
      </c>
    </row>
    <row r="88" spans="1:6" ht="12.75" customHeight="1" x14ac:dyDescent="0.2">
      <c r="A88" s="150" t="s">
        <v>222</v>
      </c>
      <c r="B88" s="151" t="s">
        <v>223</v>
      </c>
      <c r="C88" s="152" t="s">
        <v>222</v>
      </c>
      <c r="D88" s="155">
        <v>0</v>
      </c>
      <c r="E88" s="155">
        <v>0</v>
      </c>
      <c r="F88" s="154" t="str">
        <f t="shared" si="1"/>
        <v>-</v>
      </c>
    </row>
    <row r="89" spans="1:6" ht="24" customHeight="1" x14ac:dyDescent="0.2">
      <c r="A89" s="150" t="s">
        <v>224</v>
      </c>
      <c r="B89" s="151" t="s">
        <v>225</v>
      </c>
      <c r="C89" s="152" t="s">
        <v>224</v>
      </c>
      <c r="D89" s="155">
        <v>0</v>
      </c>
      <c r="E89" s="155">
        <v>0</v>
      </c>
      <c r="F89" s="154" t="str">
        <f t="shared" si="1"/>
        <v>-</v>
      </c>
    </row>
    <row r="90" spans="1:6" ht="12.75" customHeight="1" x14ac:dyDescent="0.2">
      <c r="A90" s="150" t="s">
        <v>226</v>
      </c>
      <c r="B90" s="151" t="s">
        <v>227</v>
      </c>
      <c r="C90" s="152" t="s">
        <v>226</v>
      </c>
      <c r="D90" s="155">
        <v>0</v>
      </c>
      <c r="E90" s="155">
        <v>0</v>
      </c>
      <c r="F90" s="154" t="str">
        <f t="shared" si="1"/>
        <v>-</v>
      </c>
    </row>
    <row r="91" spans="1:6" ht="12.75" customHeight="1" x14ac:dyDescent="0.2">
      <c r="A91" s="150" t="s">
        <v>228</v>
      </c>
      <c r="B91" s="151" t="s">
        <v>229</v>
      </c>
      <c r="C91" s="152" t="s">
        <v>228</v>
      </c>
      <c r="D91" s="153">
        <f>SUM(D92:D97)</f>
        <v>0</v>
      </c>
      <c r="E91" s="153">
        <f>SUM(E92:E97)</f>
        <v>0</v>
      </c>
      <c r="F91" s="154" t="str">
        <f t="shared" si="1"/>
        <v>-</v>
      </c>
    </row>
    <row r="92" spans="1:6" ht="12.75" customHeight="1" x14ac:dyDescent="0.2">
      <c r="A92" s="150" t="s">
        <v>230</v>
      </c>
      <c r="B92" s="151" t="s">
        <v>231</v>
      </c>
      <c r="C92" s="152" t="s">
        <v>230</v>
      </c>
      <c r="D92" s="155">
        <v>0</v>
      </c>
      <c r="E92" s="155">
        <v>0</v>
      </c>
      <c r="F92" s="154" t="str">
        <f t="shared" si="1"/>
        <v>-</v>
      </c>
    </row>
    <row r="93" spans="1:6" ht="12.75" customHeight="1" x14ac:dyDescent="0.2">
      <c r="A93" s="150" t="s">
        <v>232</v>
      </c>
      <c r="B93" s="151" t="s">
        <v>233</v>
      </c>
      <c r="C93" s="152" t="s">
        <v>232</v>
      </c>
      <c r="D93" s="155">
        <v>0</v>
      </c>
      <c r="E93" s="155">
        <v>0</v>
      </c>
      <c r="F93" s="154" t="str">
        <f t="shared" si="1"/>
        <v>-</v>
      </c>
    </row>
    <row r="94" spans="1:6" ht="12.75" customHeight="1" x14ac:dyDescent="0.2">
      <c r="A94" s="150" t="s">
        <v>234</v>
      </c>
      <c r="B94" s="151" t="s">
        <v>235</v>
      </c>
      <c r="C94" s="152" t="s">
        <v>234</v>
      </c>
      <c r="D94" s="155">
        <v>0</v>
      </c>
      <c r="E94" s="155">
        <v>0</v>
      </c>
      <c r="F94" s="154" t="str">
        <f t="shared" si="1"/>
        <v>-</v>
      </c>
    </row>
    <row r="95" spans="1:6" ht="12.75" customHeight="1" x14ac:dyDescent="0.2">
      <c r="A95" s="150" t="s">
        <v>236</v>
      </c>
      <c r="B95" s="151" t="s">
        <v>237</v>
      </c>
      <c r="C95" s="152" t="s">
        <v>236</v>
      </c>
      <c r="D95" s="155">
        <v>0</v>
      </c>
      <c r="E95" s="155">
        <v>0</v>
      </c>
      <c r="F95" s="154" t="str">
        <f t="shared" si="1"/>
        <v>-</v>
      </c>
    </row>
    <row r="96" spans="1:6" ht="12.75" customHeight="1" x14ac:dyDescent="0.2">
      <c r="A96" s="150" t="s">
        <v>238</v>
      </c>
      <c r="B96" s="151" t="s">
        <v>239</v>
      </c>
      <c r="C96" s="152" t="s">
        <v>238</v>
      </c>
      <c r="D96" s="155">
        <v>0</v>
      </c>
      <c r="E96" s="155">
        <v>0</v>
      </c>
      <c r="F96" s="154" t="str">
        <f t="shared" si="1"/>
        <v>-</v>
      </c>
    </row>
    <row r="97" spans="1:6" ht="12.75" customHeight="1" x14ac:dyDescent="0.2">
      <c r="A97" s="150" t="s">
        <v>240</v>
      </c>
      <c r="B97" s="151" t="s">
        <v>241</v>
      </c>
      <c r="C97" s="152" t="s">
        <v>240</v>
      </c>
      <c r="D97" s="155">
        <v>0</v>
      </c>
      <c r="E97" s="155">
        <v>0</v>
      </c>
      <c r="F97" s="154" t="str">
        <f t="shared" si="1"/>
        <v>-</v>
      </c>
    </row>
    <row r="98" spans="1:6" ht="12.75" customHeight="1" x14ac:dyDescent="0.2">
      <c r="A98" s="150" t="s">
        <v>242</v>
      </c>
      <c r="B98" s="151" t="s">
        <v>243</v>
      </c>
      <c r="C98" s="152" t="s">
        <v>242</v>
      </c>
      <c r="D98" s="153">
        <f>SUM(D99:D105)</f>
        <v>0</v>
      </c>
      <c r="E98" s="153">
        <f>SUM(E99:E105)</f>
        <v>0</v>
      </c>
      <c r="F98" s="154" t="str">
        <f t="shared" si="1"/>
        <v>-</v>
      </c>
    </row>
    <row r="99" spans="1:6" ht="24" customHeight="1" x14ac:dyDescent="0.2">
      <c r="A99" s="150" t="s">
        <v>244</v>
      </c>
      <c r="B99" s="151" t="s">
        <v>245</v>
      </c>
      <c r="C99" s="152" t="s">
        <v>244</v>
      </c>
      <c r="D99" s="155">
        <v>0</v>
      </c>
      <c r="E99" s="155">
        <v>0</v>
      </c>
      <c r="F99" s="154" t="str">
        <f t="shared" si="1"/>
        <v>-</v>
      </c>
    </row>
    <row r="100" spans="1:6" ht="24" customHeight="1" x14ac:dyDescent="0.2">
      <c r="A100" s="150" t="s">
        <v>246</v>
      </c>
      <c r="B100" s="156" t="s">
        <v>247</v>
      </c>
      <c r="C100" s="152" t="s">
        <v>246</v>
      </c>
      <c r="D100" s="155">
        <v>0</v>
      </c>
      <c r="E100" s="155">
        <v>0</v>
      </c>
      <c r="F100" s="154" t="str">
        <f t="shared" si="1"/>
        <v>-</v>
      </c>
    </row>
    <row r="101" spans="1:6" ht="24" customHeight="1" x14ac:dyDescent="0.2">
      <c r="A101" s="150" t="s">
        <v>248</v>
      </c>
      <c r="B101" s="156" t="s">
        <v>249</v>
      </c>
      <c r="C101" s="152" t="s">
        <v>248</v>
      </c>
      <c r="D101" s="155">
        <v>0</v>
      </c>
      <c r="E101" s="155">
        <v>0</v>
      </c>
      <c r="F101" s="154" t="str">
        <f t="shared" si="1"/>
        <v>-</v>
      </c>
    </row>
    <row r="102" spans="1:6" ht="24" customHeight="1" x14ac:dyDescent="0.2">
      <c r="A102" s="150" t="s">
        <v>250</v>
      </c>
      <c r="B102" s="151" t="s">
        <v>251</v>
      </c>
      <c r="C102" s="152" t="s">
        <v>250</v>
      </c>
      <c r="D102" s="155">
        <v>0</v>
      </c>
      <c r="E102" s="155">
        <v>0</v>
      </c>
      <c r="F102" s="154" t="str">
        <f t="shared" si="1"/>
        <v>-</v>
      </c>
    </row>
    <row r="103" spans="1:6" ht="24" customHeight="1" x14ac:dyDescent="0.2">
      <c r="A103" s="150" t="s">
        <v>252</v>
      </c>
      <c r="B103" s="156" t="s">
        <v>253</v>
      </c>
      <c r="C103" s="152" t="s">
        <v>252</v>
      </c>
      <c r="D103" s="155">
        <v>0</v>
      </c>
      <c r="E103" s="155">
        <v>0</v>
      </c>
      <c r="F103" s="154" t="str">
        <f t="shared" si="1"/>
        <v>-</v>
      </c>
    </row>
    <row r="104" spans="1:6" ht="24" customHeight="1" x14ac:dyDescent="0.2">
      <c r="A104" s="150" t="s">
        <v>254</v>
      </c>
      <c r="B104" s="156" t="s">
        <v>255</v>
      </c>
      <c r="C104" s="152" t="s">
        <v>254</v>
      </c>
      <c r="D104" s="155">
        <v>0</v>
      </c>
      <c r="E104" s="155">
        <v>0</v>
      </c>
      <c r="F104" s="154" t="str">
        <f t="shared" si="1"/>
        <v>-</v>
      </c>
    </row>
    <row r="105" spans="1:6" ht="12.75" customHeight="1" x14ac:dyDescent="0.2">
      <c r="A105" s="150" t="s">
        <v>256</v>
      </c>
      <c r="B105" s="151" t="s">
        <v>257</v>
      </c>
      <c r="C105" s="152" t="s">
        <v>256</v>
      </c>
      <c r="D105" s="155">
        <v>0</v>
      </c>
      <c r="E105" s="155">
        <v>0</v>
      </c>
      <c r="F105" s="154" t="str">
        <f t="shared" si="1"/>
        <v>-</v>
      </c>
    </row>
    <row r="106" spans="1:6" ht="24" customHeight="1" x14ac:dyDescent="0.2">
      <c r="A106" s="150" t="s">
        <v>258</v>
      </c>
      <c r="B106" s="151" t="s">
        <v>259</v>
      </c>
      <c r="C106" s="152" t="s">
        <v>258</v>
      </c>
      <c r="D106" s="153">
        <f>D107+D112+D120</f>
        <v>14600.83</v>
      </c>
      <c r="E106" s="153">
        <f>E107+E112+E120</f>
        <v>75528.05</v>
      </c>
      <c r="F106" s="154">
        <f t="shared" si="1"/>
        <v>517.28600360390476</v>
      </c>
    </row>
    <row r="107" spans="1:6" ht="12.75" customHeight="1" x14ac:dyDescent="0.2">
      <c r="A107" s="150" t="s">
        <v>260</v>
      </c>
      <c r="B107" s="151" t="s">
        <v>261</v>
      </c>
      <c r="C107" s="152" t="s">
        <v>260</v>
      </c>
      <c r="D107" s="153">
        <f>SUM(D108:D111)</f>
        <v>0</v>
      </c>
      <c r="E107" s="153">
        <f>SUM(E108:E111)</f>
        <v>0</v>
      </c>
      <c r="F107" s="154" t="str">
        <f t="shared" si="1"/>
        <v>-</v>
      </c>
    </row>
    <row r="108" spans="1:6" ht="12.75" customHeight="1" x14ac:dyDescent="0.2">
      <c r="A108" s="150" t="s">
        <v>262</v>
      </c>
      <c r="B108" s="151" t="s">
        <v>263</v>
      </c>
      <c r="C108" s="152" t="s">
        <v>262</v>
      </c>
      <c r="D108" s="155">
        <v>0</v>
      </c>
      <c r="E108" s="155">
        <v>0</v>
      </c>
      <c r="F108" s="154" t="str">
        <f t="shared" si="1"/>
        <v>-</v>
      </c>
    </row>
    <row r="109" spans="1:6" ht="12.75" customHeight="1" x14ac:dyDescent="0.2">
      <c r="A109" s="150" t="s">
        <v>264</v>
      </c>
      <c r="B109" s="151" t="s">
        <v>265</v>
      </c>
      <c r="C109" s="152" t="s">
        <v>264</v>
      </c>
      <c r="D109" s="155">
        <v>0</v>
      </c>
      <c r="E109" s="155">
        <v>0</v>
      </c>
      <c r="F109" s="154" t="str">
        <f t="shared" si="1"/>
        <v>-</v>
      </c>
    </row>
    <row r="110" spans="1:6" ht="12.75" customHeight="1" x14ac:dyDescent="0.2">
      <c r="A110" s="150" t="s">
        <v>266</v>
      </c>
      <c r="B110" s="151" t="s">
        <v>267</v>
      </c>
      <c r="C110" s="152" t="s">
        <v>266</v>
      </c>
      <c r="D110" s="155">
        <v>0</v>
      </c>
      <c r="E110" s="155">
        <v>0</v>
      </c>
      <c r="F110" s="154" t="str">
        <f t="shared" si="1"/>
        <v>-</v>
      </c>
    </row>
    <row r="111" spans="1:6" ht="12.75" customHeight="1" x14ac:dyDescent="0.2">
      <c r="A111" s="150" t="s">
        <v>268</v>
      </c>
      <c r="B111" s="151" t="s">
        <v>269</v>
      </c>
      <c r="C111" s="152" t="s">
        <v>268</v>
      </c>
      <c r="D111" s="155">
        <v>0</v>
      </c>
      <c r="E111" s="155">
        <v>0</v>
      </c>
      <c r="F111" s="154" t="str">
        <f t="shared" si="1"/>
        <v>-</v>
      </c>
    </row>
    <row r="112" spans="1:6" ht="12.75" customHeight="1" x14ac:dyDescent="0.2">
      <c r="A112" s="150" t="s">
        <v>270</v>
      </c>
      <c r="B112" s="151" t="s">
        <v>271</v>
      </c>
      <c r="C112" s="152" t="s">
        <v>270</v>
      </c>
      <c r="D112" s="153">
        <f>SUM(D113:D119)</f>
        <v>14600.83</v>
      </c>
      <c r="E112" s="153">
        <f>SUM(E113:E119)</f>
        <v>75528.05</v>
      </c>
      <c r="F112" s="154">
        <f t="shared" si="1"/>
        <v>517.28600360390476</v>
      </c>
    </row>
    <row r="113" spans="1:6" ht="12.75" customHeight="1" x14ac:dyDescent="0.2">
      <c r="A113" s="150" t="s">
        <v>272</v>
      </c>
      <c r="B113" s="151" t="s">
        <v>273</v>
      </c>
      <c r="C113" s="152" t="s">
        <v>272</v>
      </c>
      <c r="D113" s="155">
        <v>0</v>
      </c>
      <c r="E113" s="155">
        <v>0</v>
      </c>
      <c r="F113" s="154" t="str">
        <f t="shared" si="1"/>
        <v>-</v>
      </c>
    </row>
    <row r="114" spans="1:6" ht="12.75" customHeight="1" x14ac:dyDescent="0.2">
      <c r="A114" s="150" t="s">
        <v>274</v>
      </c>
      <c r="B114" s="151" t="s">
        <v>275</v>
      </c>
      <c r="C114" s="152" t="s">
        <v>274</v>
      </c>
      <c r="D114" s="155">
        <v>0</v>
      </c>
      <c r="E114" s="155">
        <v>0</v>
      </c>
      <c r="F114" s="154" t="str">
        <f t="shared" si="1"/>
        <v>-</v>
      </c>
    </row>
    <row r="115" spans="1:6" ht="12.75" customHeight="1" x14ac:dyDescent="0.2">
      <c r="A115" s="150" t="s">
        <v>276</v>
      </c>
      <c r="B115" s="151" t="s">
        <v>277</v>
      </c>
      <c r="C115" s="152" t="s">
        <v>276</v>
      </c>
      <c r="D115" s="155">
        <v>0</v>
      </c>
      <c r="E115" s="155">
        <v>0</v>
      </c>
      <c r="F115" s="154" t="str">
        <f t="shared" si="1"/>
        <v>-</v>
      </c>
    </row>
    <row r="116" spans="1:6" ht="12.75" customHeight="1" x14ac:dyDescent="0.2">
      <c r="A116" s="150" t="s">
        <v>278</v>
      </c>
      <c r="B116" s="151" t="s">
        <v>279</v>
      </c>
      <c r="C116" s="152" t="s">
        <v>278</v>
      </c>
      <c r="D116" s="155">
        <v>0</v>
      </c>
      <c r="E116" s="155">
        <v>0</v>
      </c>
      <c r="F116" s="154" t="str">
        <f t="shared" si="1"/>
        <v>-</v>
      </c>
    </row>
    <row r="117" spans="1:6" ht="12.75" customHeight="1" x14ac:dyDescent="0.2">
      <c r="A117" s="150" t="s">
        <v>280</v>
      </c>
      <c r="B117" s="151" t="s">
        <v>281</v>
      </c>
      <c r="C117" s="152" t="s">
        <v>280</v>
      </c>
      <c r="D117" s="155">
        <v>14600.83</v>
      </c>
      <c r="E117" s="155">
        <v>75528.05</v>
      </c>
      <c r="F117" s="154">
        <f t="shared" si="1"/>
        <v>517.28600360390476</v>
      </c>
    </row>
    <row r="118" spans="1:6" ht="12.75" customHeight="1" x14ac:dyDescent="0.2">
      <c r="A118" s="150" t="s">
        <v>282</v>
      </c>
      <c r="B118" s="151" t="s">
        <v>283</v>
      </c>
      <c r="C118" s="152" t="s">
        <v>282</v>
      </c>
      <c r="D118" s="155">
        <v>0</v>
      </c>
      <c r="E118" s="155">
        <v>0</v>
      </c>
      <c r="F118" s="154" t="str">
        <f t="shared" si="1"/>
        <v>-</v>
      </c>
    </row>
    <row r="119" spans="1:6" ht="24" customHeight="1" x14ac:dyDescent="0.2">
      <c r="A119" s="150" t="s">
        <v>284</v>
      </c>
      <c r="B119" s="156" t="s">
        <v>285</v>
      </c>
      <c r="C119" s="152" t="s">
        <v>284</v>
      </c>
      <c r="D119" s="155">
        <v>0</v>
      </c>
      <c r="E119" s="155">
        <v>0</v>
      </c>
      <c r="F119" s="154" t="str">
        <f t="shared" si="1"/>
        <v>-</v>
      </c>
    </row>
    <row r="120" spans="1:6" ht="12.75" customHeight="1" x14ac:dyDescent="0.2">
      <c r="A120" s="150" t="s">
        <v>286</v>
      </c>
      <c r="B120" s="151" t="s">
        <v>287</v>
      </c>
      <c r="C120" s="152" t="s">
        <v>286</v>
      </c>
      <c r="D120" s="153">
        <f>SUM(D121:D123)</f>
        <v>0</v>
      </c>
      <c r="E120" s="153">
        <f>SUM(E121:E123)</f>
        <v>0</v>
      </c>
      <c r="F120" s="154" t="str">
        <f t="shared" si="1"/>
        <v>-</v>
      </c>
    </row>
    <row r="121" spans="1:6" ht="12.75" customHeight="1" x14ac:dyDescent="0.2">
      <c r="A121" s="150" t="s">
        <v>288</v>
      </c>
      <c r="B121" s="151" t="s">
        <v>289</v>
      </c>
      <c r="C121" s="152" t="s">
        <v>288</v>
      </c>
      <c r="D121" s="155">
        <v>0</v>
      </c>
      <c r="E121" s="155">
        <v>0</v>
      </c>
      <c r="F121" s="154" t="str">
        <f t="shared" si="1"/>
        <v>-</v>
      </c>
    </row>
    <row r="122" spans="1:6" ht="12.75" customHeight="1" x14ac:dyDescent="0.2">
      <c r="A122" s="150" t="s">
        <v>290</v>
      </c>
      <c r="B122" s="151" t="s">
        <v>291</v>
      </c>
      <c r="C122" s="152" t="s">
        <v>290</v>
      </c>
      <c r="D122" s="155">
        <v>0</v>
      </c>
      <c r="E122" s="155">
        <v>0</v>
      </c>
      <c r="F122" s="154" t="str">
        <f t="shared" si="1"/>
        <v>-</v>
      </c>
    </row>
    <row r="123" spans="1:6" ht="12.75" customHeight="1" x14ac:dyDescent="0.2">
      <c r="A123" s="150" t="s">
        <v>292</v>
      </c>
      <c r="B123" s="151" t="s">
        <v>293</v>
      </c>
      <c r="C123" s="152" t="s">
        <v>292</v>
      </c>
      <c r="D123" s="155">
        <v>0</v>
      </c>
      <c r="E123" s="155">
        <v>0</v>
      </c>
      <c r="F123" s="154" t="str">
        <f t="shared" si="1"/>
        <v>-</v>
      </c>
    </row>
    <row r="124" spans="1:6" ht="24" customHeight="1" x14ac:dyDescent="0.2">
      <c r="A124" s="150" t="s">
        <v>294</v>
      </c>
      <c r="B124" s="158" t="s">
        <v>295</v>
      </c>
      <c r="C124" s="152" t="s">
        <v>294</v>
      </c>
      <c r="D124" s="153">
        <f>D125+D128</f>
        <v>23388.1</v>
      </c>
      <c r="E124" s="153">
        <f>E125+E128</f>
        <v>19674.11</v>
      </c>
      <c r="F124" s="154">
        <f t="shared" si="1"/>
        <v>84.120172224336315</v>
      </c>
    </row>
    <row r="125" spans="1:6" ht="12.75" customHeight="1" x14ac:dyDescent="0.2">
      <c r="A125" s="150" t="s">
        <v>296</v>
      </c>
      <c r="B125" s="157" t="s">
        <v>297</v>
      </c>
      <c r="C125" s="152" t="s">
        <v>296</v>
      </c>
      <c r="D125" s="153">
        <f>SUM(D126:D127)</f>
        <v>23388.1</v>
      </c>
      <c r="E125" s="153">
        <f>SUM(E126:E127)</f>
        <v>19674.11</v>
      </c>
      <c r="F125" s="154">
        <f t="shared" si="1"/>
        <v>84.120172224336315</v>
      </c>
    </row>
    <row r="126" spans="1:6" ht="12.75" customHeight="1" x14ac:dyDescent="0.2">
      <c r="A126" s="150" t="s">
        <v>298</v>
      </c>
      <c r="B126" s="157" t="s">
        <v>299</v>
      </c>
      <c r="C126" s="152" t="s">
        <v>298</v>
      </c>
      <c r="D126" s="155">
        <v>0</v>
      </c>
      <c r="E126" s="155">
        <v>0</v>
      </c>
      <c r="F126" s="154" t="str">
        <f t="shared" si="1"/>
        <v>-</v>
      </c>
    </row>
    <row r="127" spans="1:6" ht="12.75" customHeight="1" x14ac:dyDescent="0.2">
      <c r="A127" s="150" t="s">
        <v>300</v>
      </c>
      <c r="B127" s="157" t="s">
        <v>301</v>
      </c>
      <c r="C127" s="152" t="s">
        <v>300</v>
      </c>
      <c r="D127" s="155">
        <v>23388.1</v>
      </c>
      <c r="E127" s="155">
        <v>19674.11</v>
      </c>
      <c r="F127" s="154">
        <f t="shared" si="1"/>
        <v>84.120172224336315</v>
      </c>
    </row>
    <row r="128" spans="1:6" ht="24" customHeight="1" x14ac:dyDescent="0.2">
      <c r="A128" s="150" t="s">
        <v>302</v>
      </c>
      <c r="B128" s="158" t="s">
        <v>303</v>
      </c>
      <c r="C128" s="152" t="s">
        <v>302</v>
      </c>
      <c r="D128" s="153">
        <f>SUM(D129:D132)</f>
        <v>0</v>
      </c>
      <c r="E128" s="153">
        <f>SUM(E129:E132)</f>
        <v>0</v>
      </c>
      <c r="F128" s="154" t="str">
        <f t="shared" si="1"/>
        <v>-</v>
      </c>
    </row>
    <row r="129" spans="1:6" ht="12.75" customHeight="1" x14ac:dyDescent="0.2">
      <c r="A129" s="150" t="s">
        <v>304</v>
      </c>
      <c r="B129" s="157" t="s">
        <v>305</v>
      </c>
      <c r="C129" s="152" t="s">
        <v>304</v>
      </c>
      <c r="D129" s="155">
        <v>0</v>
      </c>
      <c r="E129" s="155">
        <v>0</v>
      </c>
      <c r="F129" s="154" t="str">
        <f t="shared" si="1"/>
        <v>-</v>
      </c>
    </row>
    <row r="130" spans="1:6" ht="12.75" customHeight="1" x14ac:dyDescent="0.2">
      <c r="A130" s="150" t="s">
        <v>306</v>
      </c>
      <c r="B130" s="156" t="s">
        <v>307</v>
      </c>
      <c r="C130" s="152" t="s">
        <v>306</v>
      </c>
      <c r="D130" s="155">
        <v>0</v>
      </c>
      <c r="E130" s="155">
        <v>0</v>
      </c>
      <c r="F130" s="154" t="str">
        <f t="shared" si="1"/>
        <v>-</v>
      </c>
    </row>
    <row r="131" spans="1:6" ht="24" customHeight="1" x14ac:dyDescent="0.2">
      <c r="A131" s="150" t="s">
        <v>308</v>
      </c>
      <c r="B131" s="156" t="s">
        <v>309</v>
      </c>
      <c r="C131" s="152" t="s">
        <v>308</v>
      </c>
      <c r="D131" s="155">
        <v>0</v>
      </c>
      <c r="E131" s="155">
        <v>0</v>
      </c>
      <c r="F131" s="154" t="str">
        <f t="shared" si="1"/>
        <v>-</v>
      </c>
    </row>
    <row r="132" spans="1:6" ht="24" customHeight="1" x14ac:dyDescent="0.2">
      <c r="A132" s="150" t="s">
        <v>310</v>
      </c>
      <c r="B132" s="156" t="s">
        <v>311</v>
      </c>
      <c r="C132" s="152" t="s">
        <v>310</v>
      </c>
      <c r="D132" s="155">
        <v>0</v>
      </c>
      <c r="E132" s="155">
        <v>0</v>
      </c>
      <c r="F132" s="154" t="str">
        <f t="shared" si="1"/>
        <v>-</v>
      </c>
    </row>
    <row r="133" spans="1:6" ht="24" customHeight="1" x14ac:dyDescent="0.2">
      <c r="A133" s="150" t="s">
        <v>312</v>
      </c>
      <c r="B133" s="156" t="s">
        <v>313</v>
      </c>
      <c r="C133" s="152" t="s">
        <v>312</v>
      </c>
      <c r="D133" s="153">
        <f>D134+D138</f>
        <v>813815.48</v>
      </c>
      <c r="E133" s="153">
        <f>E134+E138</f>
        <v>1033501.3</v>
      </c>
      <c r="F133" s="154">
        <f t="shared" si="1"/>
        <v>126.99454918208242</v>
      </c>
    </row>
    <row r="134" spans="1:6" ht="24" customHeight="1" x14ac:dyDescent="0.2">
      <c r="A134" s="150" t="s">
        <v>314</v>
      </c>
      <c r="B134" s="156" t="s">
        <v>315</v>
      </c>
      <c r="C134" s="152" t="s">
        <v>314</v>
      </c>
      <c r="D134" s="153">
        <f>SUM(D135:D137)</f>
        <v>813815.48</v>
      </c>
      <c r="E134" s="153">
        <f>SUM(E135:E137)</f>
        <v>1033501.3</v>
      </c>
      <c r="F134" s="154">
        <f t="shared" ref="F134:F197" si="2">IF(D134&lt;&gt;0,IF(E134/D134&gt;=100,"&gt;&gt;100",E134/D134*100),"-")</f>
        <v>126.99454918208242</v>
      </c>
    </row>
    <row r="135" spans="1:6" ht="12.75" customHeight="1" x14ac:dyDescent="0.2">
      <c r="A135" s="150" t="s">
        <v>316</v>
      </c>
      <c r="B135" s="151" t="s">
        <v>317</v>
      </c>
      <c r="C135" s="152" t="s">
        <v>316</v>
      </c>
      <c r="D135" s="155">
        <v>813815.48</v>
      </c>
      <c r="E135" s="155">
        <v>1033501.3</v>
      </c>
      <c r="F135" s="154">
        <f t="shared" si="2"/>
        <v>126.99454918208242</v>
      </c>
    </row>
    <row r="136" spans="1:6" ht="24" customHeight="1" x14ac:dyDescent="0.2">
      <c r="A136" s="150" t="s">
        <v>318</v>
      </c>
      <c r="B136" s="156" t="s">
        <v>319</v>
      </c>
      <c r="C136" s="152" t="s">
        <v>318</v>
      </c>
      <c r="D136" s="155">
        <v>0</v>
      </c>
      <c r="E136" s="155">
        <v>0</v>
      </c>
      <c r="F136" s="154" t="str">
        <f t="shared" si="2"/>
        <v>-</v>
      </c>
    </row>
    <row r="137" spans="1:6" ht="24" customHeight="1" x14ac:dyDescent="0.2">
      <c r="A137" s="150" t="s">
        <v>320</v>
      </c>
      <c r="B137" s="151" t="s">
        <v>321</v>
      </c>
      <c r="C137" s="152" t="s">
        <v>320</v>
      </c>
      <c r="D137" s="155">
        <v>0</v>
      </c>
      <c r="E137" s="155">
        <v>0</v>
      </c>
      <c r="F137" s="154" t="str">
        <f t="shared" si="2"/>
        <v>-</v>
      </c>
    </row>
    <row r="138" spans="1:6" ht="12.75" customHeight="1" x14ac:dyDescent="0.2">
      <c r="A138" s="150" t="s">
        <v>322</v>
      </c>
      <c r="B138" s="151" t="s">
        <v>323</v>
      </c>
      <c r="C138" s="152" t="s">
        <v>322</v>
      </c>
      <c r="D138" s="155">
        <v>0</v>
      </c>
      <c r="E138" s="155">
        <v>0</v>
      </c>
      <c r="F138" s="154" t="str">
        <f t="shared" si="2"/>
        <v>-</v>
      </c>
    </row>
    <row r="139" spans="1:6" ht="12.75" customHeight="1" x14ac:dyDescent="0.2">
      <c r="A139" s="150" t="s">
        <v>324</v>
      </c>
      <c r="B139" s="151" t="s">
        <v>325</v>
      </c>
      <c r="C139" s="152" t="s">
        <v>324</v>
      </c>
      <c r="D139" s="153">
        <f>D140+D150</f>
        <v>0</v>
      </c>
      <c r="E139" s="153">
        <f>E140+E150</f>
        <v>0</v>
      </c>
      <c r="F139" s="154" t="str">
        <f t="shared" si="2"/>
        <v>-</v>
      </c>
    </row>
    <row r="140" spans="1:6" ht="12.75" customHeight="1" x14ac:dyDescent="0.2">
      <c r="A140" s="150" t="s">
        <v>326</v>
      </c>
      <c r="B140" s="151" t="s">
        <v>327</v>
      </c>
      <c r="C140" s="152" t="s">
        <v>326</v>
      </c>
      <c r="D140" s="153">
        <f>SUM(D141:D149)</f>
        <v>0</v>
      </c>
      <c r="E140" s="153">
        <f>SUM(E141:E149)</f>
        <v>0</v>
      </c>
      <c r="F140" s="154" t="str">
        <f t="shared" si="2"/>
        <v>-</v>
      </c>
    </row>
    <row r="141" spans="1:6" ht="12.75" customHeight="1" x14ac:dyDescent="0.2">
      <c r="A141" s="150" t="s">
        <v>328</v>
      </c>
      <c r="B141" s="151" t="s">
        <v>329</v>
      </c>
      <c r="C141" s="152" t="s">
        <v>328</v>
      </c>
      <c r="D141" s="155">
        <v>0</v>
      </c>
      <c r="E141" s="155">
        <v>0</v>
      </c>
      <c r="F141" s="154" t="str">
        <f t="shared" si="2"/>
        <v>-</v>
      </c>
    </row>
    <row r="142" spans="1:6" ht="12.75" customHeight="1" x14ac:dyDescent="0.2">
      <c r="A142" s="150" t="s">
        <v>330</v>
      </c>
      <c r="B142" s="151" t="s">
        <v>331</v>
      </c>
      <c r="C142" s="152" t="s">
        <v>330</v>
      </c>
      <c r="D142" s="155">
        <v>0</v>
      </c>
      <c r="E142" s="155">
        <v>0</v>
      </c>
      <c r="F142" s="154" t="str">
        <f t="shared" si="2"/>
        <v>-</v>
      </c>
    </row>
    <row r="143" spans="1:6" ht="12.75" customHeight="1" x14ac:dyDescent="0.2">
      <c r="A143" s="150" t="s">
        <v>332</v>
      </c>
      <c r="B143" s="151" t="s">
        <v>333</v>
      </c>
      <c r="C143" s="152" t="s">
        <v>332</v>
      </c>
      <c r="D143" s="155">
        <v>0</v>
      </c>
      <c r="E143" s="155">
        <v>0</v>
      </c>
      <c r="F143" s="154" t="str">
        <f t="shared" si="2"/>
        <v>-</v>
      </c>
    </row>
    <row r="144" spans="1:6" ht="12.75" customHeight="1" x14ac:dyDescent="0.2">
      <c r="A144" s="150" t="s">
        <v>334</v>
      </c>
      <c r="B144" s="151" t="s">
        <v>335</v>
      </c>
      <c r="C144" s="152" t="s">
        <v>334</v>
      </c>
      <c r="D144" s="155">
        <v>0</v>
      </c>
      <c r="E144" s="155">
        <v>0</v>
      </c>
      <c r="F144" s="154" t="str">
        <f t="shared" si="2"/>
        <v>-</v>
      </c>
    </row>
    <row r="145" spans="1:6" ht="12.75" customHeight="1" x14ac:dyDescent="0.2">
      <c r="A145" s="150" t="s">
        <v>336</v>
      </c>
      <c r="B145" s="151" t="s">
        <v>337</v>
      </c>
      <c r="C145" s="152" t="s">
        <v>336</v>
      </c>
      <c r="D145" s="155">
        <v>0</v>
      </c>
      <c r="E145" s="155">
        <v>0</v>
      </c>
      <c r="F145" s="154" t="str">
        <f t="shared" si="2"/>
        <v>-</v>
      </c>
    </row>
    <row r="146" spans="1:6" ht="12.75" customHeight="1" x14ac:dyDescent="0.2">
      <c r="A146" s="150" t="s">
        <v>338</v>
      </c>
      <c r="B146" s="151" t="s">
        <v>339</v>
      </c>
      <c r="C146" s="152" t="s">
        <v>338</v>
      </c>
      <c r="D146" s="155">
        <v>0</v>
      </c>
      <c r="E146" s="155">
        <v>0</v>
      </c>
      <c r="F146" s="154" t="str">
        <f t="shared" si="2"/>
        <v>-</v>
      </c>
    </row>
    <row r="147" spans="1:6" ht="12.75" customHeight="1" x14ac:dyDescent="0.2">
      <c r="A147" s="150" t="s">
        <v>340</v>
      </c>
      <c r="B147" s="151" t="s">
        <v>341</v>
      </c>
      <c r="C147" s="152" t="s">
        <v>340</v>
      </c>
      <c r="D147" s="155">
        <v>0</v>
      </c>
      <c r="E147" s="155">
        <v>0</v>
      </c>
      <c r="F147" s="154" t="str">
        <f t="shared" si="2"/>
        <v>-</v>
      </c>
    </row>
    <row r="148" spans="1:6" ht="12.75" customHeight="1" x14ac:dyDescent="0.2">
      <c r="A148" s="150" t="s">
        <v>342</v>
      </c>
      <c r="B148" s="151" t="s">
        <v>343</v>
      </c>
      <c r="C148" s="152" t="s">
        <v>342</v>
      </c>
      <c r="D148" s="155">
        <v>0</v>
      </c>
      <c r="E148" s="155">
        <v>0</v>
      </c>
      <c r="F148" s="154" t="str">
        <f t="shared" si="2"/>
        <v>-</v>
      </c>
    </row>
    <row r="149" spans="1:6" ht="12.75" customHeight="1" x14ac:dyDescent="0.2">
      <c r="A149" s="150" t="s">
        <v>344</v>
      </c>
      <c r="B149" s="151" t="s">
        <v>345</v>
      </c>
      <c r="C149" s="152" t="s">
        <v>344</v>
      </c>
      <c r="D149" s="155">
        <v>0</v>
      </c>
      <c r="E149" s="155">
        <v>0</v>
      </c>
      <c r="F149" s="154" t="str">
        <f t="shared" si="2"/>
        <v>-</v>
      </c>
    </row>
    <row r="150" spans="1:6" ht="12.75" customHeight="1" x14ac:dyDescent="0.2">
      <c r="A150" s="150" t="s">
        <v>346</v>
      </c>
      <c r="B150" s="151" t="s">
        <v>347</v>
      </c>
      <c r="C150" s="152" t="s">
        <v>346</v>
      </c>
      <c r="D150" s="155">
        <v>0</v>
      </c>
      <c r="E150" s="155">
        <v>0</v>
      </c>
      <c r="F150" s="154" t="str">
        <f t="shared" si="2"/>
        <v>-</v>
      </c>
    </row>
    <row r="151" spans="1:6" ht="12.75" customHeight="1" x14ac:dyDescent="0.2">
      <c r="A151" s="150" t="s">
        <v>56</v>
      </c>
      <c r="B151" s="151" t="s">
        <v>348</v>
      </c>
      <c r="C151" s="152" t="s">
        <v>56</v>
      </c>
      <c r="D151" s="153">
        <f>D152+D163+D196+D215+D224+D252+D263</f>
        <v>843258.42</v>
      </c>
      <c r="E151" s="153">
        <f>E152+E163+E196+E215+E224+E252+E263</f>
        <v>1068046.4099999999</v>
      </c>
      <c r="F151" s="154">
        <f t="shared" si="2"/>
        <v>126.65707032015166</v>
      </c>
    </row>
    <row r="152" spans="1:6" ht="12.75" customHeight="1" x14ac:dyDescent="0.2">
      <c r="A152" s="150" t="s">
        <v>35</v>
      </c>
      <c r="B152" s="151" t="s">
        <v>349</v>
      </c>
      <c r="C152" s="152" t="s">
        <v>35</v>
      </c>
      <c r="D152" s="153">
        <f>D153+D158+D159</f>
        <v>754528.47</v>
      </c>
      <c r="E152" s="153">
        <f>E153+E158+E159</f>
        <v>987449.16999999993</v>
      </c>
      <c r="F152" s="154">
        <f t="shared" si="2"/>
        <v>130.86970329959848</v>
      </c>
    </row>
    <row r="153" spans="1:6" ht="12.75" customHeight="1" x14ac:dyDescent="0.2">
      <c r="A153" s="150" t="s">
        <v>350</v>
      </c>
      <c r="B153" s="151" t="s">
        <v>351</v>
      </c>
      <c r="C153" s="152" t="s">
        <v>350</v>
      </c>
      <c r="D153" s="153">
        <f>SUM(D154:D157)</f>
        <v>611057.1</v>
      </c>
      <c r="E153" s="153">
        <f>SUM(E154:E157)</f>
        <v>787649.97</v>
      </c>
      <c r="F153" s="154">
        <f t="shared" si="2"/>
        <v>128.89956928738738</v>
      </c>
    </row>
    <row r="154" spans="1:6" ht="12.75" customHeight="1" x14ac:dyDescent="0.2">
      <c r="A154" s="150" t="s">
        <v>352</v>
      </c>
      <c r="B154" s="151" t="s">
        <v>353</v>
      </c>
      <c r="C154" s="152" t="s">
        <v>352</v>
      </c>
      <c r="D154" s="155">
        <v>611057.1</v>
      </c>
      <c r="E154" s="155">
        <v>787649.97</v>
      </c>
      <c r="F154" s="154">
        <f t="shared" si="2"/>
        <v>128.89956928738738</v>
      </c>
    </row>
    <row r="155" spans="1:6" ht="12.75" customHeight="1" x14ac:dyDescent="0.2">
      <c r="A155" s="150" t="s">
        <v>354</v>
      </c>
      <c r="B155" s="151" t="s">
        <v>355</v>
      </c>
      <c r="C155" s="152" t="s">
        <v>354</v>
      </c>
      <c r="D155" s="155">
        <v>0</v>
      </c>
      <c r="E155" s="155">
        <v>0</v>
      </c>
      <c r="F155" s="154" t="str">
        <f t="shared" si="2"/>
        <v>-</v>
      </c>
    </row>
    <row r="156" spans="1:6" ht="12.75" customHeight="1" x14ac:dyDescent="0.2">
      <c r="A156" s="150" t="s">
        <v>356</v>
      </c>
      <c r="B156" s="151" t="s">
        <v>357</v>
      </c>
      <c r="C156" s="152" t="s">
        <v>356</v>
      </c>
      <c r="D156" s="155">
        <v>0</v>
      </c>
      <c r="E156" s="155">
        <v>0</v>
      </c>
      <c r="F156" s="154" t="str">
        <f t="shared" si="2"/>
        <v>-</v>
      </c>
    </row>
    <row r="157" spans="1:6" ht="12.75" customHeight="1" x14ac:dyDescent="0.2">
      <c r="A157" s="150" t="s">
        <v>358</v>
      </c>
      <c r="B157" s="151" t="s">
        <v>359</v>
      </c>
      <c r="C157" s="152" t="s">
        <v>358</v>
      </c>
      <c r="D157" s="155">
        <v>0</v>
      </c>
      <c r="E157" s="155">
        <v>0</v>
      </c>
      <c r="F157" s="154" t="str">
        <f t="shared" si="2"/>
        <v>-</v>
      </c>
    </row>
    <row r="158" spans="1:6" ht="12.75" customHeight="1" x14ac:dyDescent="0.2">
      <c r="A158" s="150" t="s">
        <v>360</v>
      </c>
      <c r="B158" s="151" t="s">
        <v>361</v>
      </c>
      <c r="C158" s="152" t="s">
        <v>360</v>
      </c>
      <c r="D158" s="155">
        <v>22392.67</v>
      </c>
      <c r="E158" s="155">
        <v>37908</v>
      </c>
      <c r="F158" s="154">
        <f t="shared" si="2"/>
        <v>169.28753918134819</v>
      </c>
    </row>
    <row r="159" spans="1:6" ht="12.75" customHeight="1" x14ac:dyDescent="0.2">
      <c r="A159" s="150" t="s">
        <v>362</v>
      </c>
      <c r="B159" s="151" t="s">
        <v>363</v>
      </c>
      <c r="C159" s="152" t="s">
        <v>362</v>
      </c>
      <c r="D159" s="153">
        <f>SUM(D160:D162)</f>
        <v>121078.70000000001</v>
      </c>
      <c r="E159" s="153">
        <f>SUM(E160:E162)</f>
        <v>161891.20000000001</v>
      </c>
      <c r="F159" s="154">
        <f t="shared" si="2"/>
        <v>133.70741509447987</v>
      </c>
    </row>
    <row r="160" spans="1:6" ht="12.75" customHeight="1" x14ac:dyDescent="0.2">
      <c r="A160" s="150" t="s">
        <v>364</v>
      </c>
      <c r="B160" s="151" t="s">
        <v>143</v>
      </c>
      <c r="C160" s="152" t="s">
        <v>364</v>
      </c>
      <c r="D160" s="155">
        <v>45762.18</v>
      </c>
      <c r="E160" s="155">
        <v>58318.1</v>
      </c>
      <c r="F160" s="154">
        <f t="shared" si="2"/>
        <v>127.43732925310813</v>
      </c>
    </row>
    <row r="161" spans="1:6" ht="12.75" customHeight="1" x14ac:dyDescent="0.2">
      <c r="A161" s="150" t="s">
        <v>365</v>
      </c>
      <c r="B161" s="151" t="s">
        <v>366</v>
      </c>
      <c r="C161" s="152" t="s">
        <v>365</v>
      </c>
      <c r="D161" s="155">
        <v>75316.52</v>
      </c>
      <c r="E161" s="155">
        <v>103573.1</v>
      </c>
      <c r="F161" s="154">
        <f t="shared" si="2"/>
        <v>137.51710780051974</v>
      </c>
    </row>
    <row r="162" spans="1:6" ht="12.75" customHeight="1" x14ac:dyDescent="0.2">
      <c r="A162" s="150" t="s">
        <v>367</v>
      </c>
      <c r="B162" s="151" t="s">
        <v>368</v>
      </c>
      <c r="C162" s="152" t="s">
        <v>367</v>
      </c>
      <c r="D162" s="155">
        <v>0</v>
      </c>
      <c r="E162" s="155">
        <v>0</v>
      </c>
      <c r="F162" s="154" t="str">
        <f t="shared" si="2"/>
        <v>-</v>
      </c>
    </row>
    <row r="163" spans="1:6" ht="12.75" customHeight="1" x14ac:dyDescent="0.2">
      <c r="A163" s="150" t="s">
        <v>369</v>
      </c>
      <c r="B163" s="151" t="s">
        <v>370</v>
      </c>
      <c r="C163" s="152" t="s">
        <v>369</v>
      </c>
      <c r="D163" s="153">
        <f>D164+D169+D177+D187+D188</f>
        <v>87918.040000000008</v>
      </c>
      <c r="E163" s="153">
        <f>E164+E169+E177+E187+E188</f>
        <v>79094.759999999995</v>
      </c>
      <c r="F163" s="154">
        <f t="shared" si="2"/>
        <v>89.964198473942304</v>
      </c>
    </row>
    <row r="164" spans="1:6" ht="12.75" customHeight="1" x14ac:dyDescent="0.2">
      <c r="A164" s="150" t="s">
        <v>371</v>
      </c>
      <c r="B164" s="151" t="s">
        <v>372</v>
      </c>
      <c r="C164" s="152" t="s">
        <v>371</v>
      </c>
      <c r="D164" s="153">
        <f>SUM(D165:D168)</f>
        <v>6739.59</v>
      </c>
      <c r="E164" s="153">
        <f>SUM(E165:E168)</f>
        <v>4494.88</v>
      </c>
      <c r="F164" s="154">
        <f t="shared" si="2"/>
        <v>66.69367127673938</v>
      </c>
    </row>
    <row r="165" spans="1:6" ht="12.75" customHeight="1" x14ac:dyDescent="0.2">
      <c r="A165" s="150" t="s">
        <v>373</v>
      </c>
      <c r="B165" s="151" t="s">
        <v>374</v>
      </c>
      <c r="C165" s="152" t="s">
        <v>373</v>
      </c>
      <c r="D165" s="155">
        <v>238.98</v>
      </c>
      <c r="E165" s="155">
        <v>0</v>
      </c>
      <c r="F165" s="154">
        <f t="shared" si="2"/>
        <v>0</v>
      </c>
    </row>
    <row r="166" spans="1:6" ht="12.75" customHeight="1" x14ac:dyDescent="0.2">
      <c r="A166" s="150" t="s">
        <v>375</v>
      </c>
      <c r="B166" s="151" t="s">
        <v>376</v>
      </c>
      <c r="C166" s="152" t="s">
        <v>375</v>
      </c>
      <c r="D166" s="155">
        <v>2854.33</v>
      </c>
      <c r="E166" s="155">
        <v>2760.18</v>
      </c>
      <c r="F166" s="154">
        <f t="shared" si="2"/>
        <v>96.701502629338577</v>
      </c>
    </row>
    <row r="167" spans="1:6" ht="12.75" customHeight="1" x14ac:dyDescent="0.2">
      <c r="A167" s="150" t="s">
        <v>377</v>
      </c>
      <c r="B167" s="151" t="s">
        <v>378</v>
      </c>
      <c r="C167" s="152" t="s">
        <v>377</v>
      </c>
      <c r="D167" s="155">
        <v>3646.28</v>
      </c>
      <c r="E167" s="155">
        <v>1734.7</v>
      </c>
      <c r="F167" s="154">
        <f t="shared" si="2"/>
        <v>47.574514299505246</v>
      </c>
    </row>
    <row r="168" spans="1:6" ht="12.75" customHeight="1" x14ac:dyDescent="0.2">
      <c r="A168" s="150" t="s">
        <v>379</v>
      </c>
      <c r="B168" s="151" t="s">
        <v>380</v>
      </c>
      <c r="C168" s="152" t="s">
        <v>379</v>
      </c>
      <c r="D168" s="155">
        <v>0</v>
      </c>
      <c r="E168" s="155">
        <v>0</v>
      </c>
      <c r="F168" s="154" t="str">
        <f t="shared" si="2"/>
        <v>-</v>
      </c>
    </row>
    <row r="169" spans="1:6" ht="12.75" customHeight="1" x14ac:dyDescent="0.2">
      <c r="A169" s="150" t="s">
        <v>381</v>
      </c>
      <c r="B169" s="151" t="s">
        <v>382</v>
      </c>
      <c r="C169" s="152" t="s">
        <v>381</v>
      </c>
      <c r="D169" s="153">
        <f>SUM(D170:D176)</f>
        <v>45099.26</v>
      </c>
      <c r="E169" s="153">
        <f>SUM(E170:E176)</f>
        <v>46610.720000000001</v>
      </c>
      <c r="F169" s="154">
        <f t="shared" si="2"/>
        <v>103.3514075397246</v>
      </c>
    </row>
    <row r="170" spans="1:6" ht="12.75" customHeight="1" x14ac:dyDescent="0.2">
      <c r="A170" s="150" t="s">
        <v>383</v>
      </c>
      <c r="B170" s="151" t="s">
        <v>384</v>
      </c>
      <c r="C170" s="152" t="s">
        <v>383</v>
      </c>
      <c r="D170" s="155">
        <v>6933.17</v>
      </c>
      <c r="E170" s="155">
        <v>10560.21</v>
      </c>
      <c r="F170" s="154">
        <f t="shared" si="2"/>
        <v>152.31430932747935</v>
      </c>
    </row>
    <row r="171" spans="1:6" ht="12.75" customHeight="1" x14ac:dyDescent="0.2">
      <c r="A171" s="150" t="s">
        <v>385</v>
      </c>
      <c r="B171" s="151" t="s">
        <v>386</v>
      </c>
      <c r="C171" s="152" t="s">
        <v>385</v>
      </c>
      <c r="D171" s="155">
        <v>211.33</v>
      </c>
      <c r="E171" s="155">
        <v>412.89</v>
      </c>
      <c r="F171" s="154">
        <f t="shared" si="2"/>
        <v>195.37689868925378</v>
      </c>
    </row>
    <row r="172" spans="1:6" ht="12.75" customHeight="1" x14ac:dyDescent="0.2">
      <c r="A172" s="150" t="s">
        <v>387</v>
      </c>
      <c r="B172" s="151" t="s">
        <v>388</v>
      </c>
      <c r="C172" s="152" t="s">
        <v>387</v>
      </c>
      <c r="D172" s="155">
        <v>22759.69</v>
      </c>
      <c r="E172" s="155">
        <v>20843.490000000002</v>
      </c>
      <c r="F172" s="154">
        <f t="shared" si="2"/>
        <v>91.580728911509794</v>
      </c>
    </row>
    <row r="173" spans="1:6" ht="12.75" customHeight="1" x14ac:dyDescent="0.2">
      <c r="A173" s="150" t="s">
        <v>389</v>
      </c>
      <c r="B173" s="151" t="s">
        <v>390</v>
      </c>
      <c r="C173" s="152" t="s">
        <v>389</v>
      </c>
      <c r="D173" s="155">
        <v>5129.78</v>
      </c>
      <c r="E173" s="155">
        <v>8734.1</v>
      </c>
      <c r="F173" s="154">
        <f t="shared" si="2"/>
        <v>170.26266233639652</v>
      </c>
    </row>
    <row r="174" spans="1:6" ht="12.75" customHeight="1" x14ac:dyDescent="0.2">
      <c r="A174" s="150" t="s">
        <v>391</v>
      </c>
      <c r="B174" s="151" t="s">
        <v>392</v>
      </c>
      <c r="C174" s="152" t="s">
        <v>391</v>
      </c>
      <c r="D174" s="155">
        <v>905</v>
      </c>
      <c r="E174" s="155">
        <v>2795.85</v>
      </c>
      <c r="F174" s="154">
        <f t="shared" si="2"/>
        <v>308.93370165745858</v>
      </c>
    </row>
    <row r="175" spans="1:6" ht="12.75" customHeight="1" x14ac:dyDescent="0.2">
      <c r="A175" s="150" t="s">
        <v>393</v>
      </c>
      <c r="B175" s="151" t="s">
        <v>394</v>
      </c>
      <c r="C175" s="152" t="s">
        <v>393</v>
      </c>
      <c r="D175" s="155">
        <v>0</v>
      </c>
      <c r="E175" s="155">
        <v>0</v>
      </c>
      <c r="F175" s="154" t="str">
        <f t="shared" si="2"/>
        <v>-</v>
      </c>
    </row>
    <row r="176" spans="1:6" ht="12.75" customHeight="1" x14ac:dyDescent="0.2">
      <c r="A176" s="150" t="s">
        <v>395</v>
      </c>
      <c r="B176" s="151" t="s">
        <v>396</v>
      </c>
      <c r="C176" s="152" t="s">
        <v>395</v>
      </c>
      <c r="D176" s="155">
        <v>9160.2900000000009</v>
      </c>
      <c r="E176" s="155">
        <v>3264.18</v>
      </c>
      <c r="F176" s="154">
        <f t="shared" si="2"/>
        <v>35.634024686991346</v>
      </c>
    </row>
    <row r="177" spans="1:6" ht="12.75" customHeight="1" x14ac:dyDescent="0.2">
      <c r="A177" s="150" t="s">
        <v>397</v>
      </c>
      <c r="B177" s="151" t="s">
        <v>398</v>
      </c>
      <c r="C177" s="152" t="s">
        <v>397</v>
      </c>
      <c r="D177" s="153">
        <f>SUM(D178:D186)</f>
        <v>31433.74</v>
      </c>
      <c r="E177" s="153">
        <f>SUM(E178:E186)</f>
        <v>23325.77</v>
      </c>
      <c r="F177" s="154">
        <f t="shared" si="2"/>
        <v>74.206155551327967</v>
      </c>
    </row>
    <row r="178" spans="1:6" ht="12.75" customHeight="1" x14ac:dyDescent="0.2">
      <c r="A178" s="150" t="s">
        <v>399</v>
      </c>
      <c r="B178" s="151" t="s">
        <v>400</v>
      </c>
      <c r="C178" s="152" t="s">
        <v>399</v>
      </c>
      <c r="D178" s="155">
        <v>4782.84</v>
      </c>
      <c r="E178" s="155">
        <v>5015.45</v>
      </c>
      <c r="F178" s="154">
        <f t="shared" si="2"/>
        <v>104.86342842327988</v>
      </c>
    </row>
    <row r="179" spans="1:6" ht="12.75" customHeight="1" x14ac:dyDescent="0.2">
      <c r="A179" s="150" t="s">
        <v>401</v>
      </c>
      <c r="B179" s="151" t="s">
        <v>402</v>
      </c>
      <c r="C179" s="152" t="s">
        <v>401</v>
      </c>
      <c r="D179" s="155">
        <v>15137.86</v>
      </c>
      <c r="E179" s="155">
        <v>6853.11</v>
      </c>
      <c r="F179" s="154">
        <f t="shared" si="2"/>
        <v>45.271326330141775</v>
      </c>
    </row>
    <row r="180" spans="1:6" ht="12.75" customHeight="1" x14ac:dyDescent="0.2">
      <c r="A180" s="150" t="s">
        <v>403</v>
      </c>
      <c r="B180" s="151" t="s">
        <v>404</v>
      </c>
      <c r="C180" s="152" t="s">
        <v>403</v>
      </c>
      <c r="D180" s="155">
        <v>1428.49</v>
      </c>
      <c r="E180" s="155">
        <v>773.79</v>
      </c>
      <c r="F180" s="154">
        <f t="shared" si="2"/>
        <v>54.168387598093091</v>
      </c>
    </row>
    <row r="181" spans="1:6" ht="12.75" customHeight="1" x14ac:dyDescent="0.2">
      <c r="A181" s="150" t="s">
        <v>405</v>
      </c>
      <c r="B181" s="151" t="s">
        <v>406</v>
      </c>
      <c r="C181" s="152" t="s">
        <v>405</v>
      </c>
      <c r="D181" s="155">
        <v>3838.89</v>
      </c>
      <c r="E181" s="155">
        <v>3948.83</v>
      </c>
      <c r="F181" s="154">
        <f t="shared" si="2"/>
        <v>102.86384866458793</v>
      </c>
    </row>
    <row r="182" spans="1:6" ht="12.75" customHeight="1" x14ac:dyDescent="0.2">
      <c r="A182" s="150" t="s">
        <v>407</v>
      </c>
      <c r="B182" s="151" t="s">
        <v>408</v>
      </c>
      <c r="C182" s="152" t="s">
        <v>407</v>
      </c>
      <c r="D182" s="155">
        <v>0</v>
      </c>
      <c r="E182" s="155">
        <v>0</v>
      </c>
      <c r="F182" s="154" t="str">
        <f t="shared" si="2"/>
        <v>-</v>
      </c>
    </row>
    <row r="183" spans="1:6" ht="12.75" customHeight="1" x14ac:dyDescent="0.2">
      <c r="A183" s="150" t="s">
        <v>409</v>
      </c>
      <c r="B183" s="151" t="s">
        <v>410</v>
      </c>
      <c r="C183" s="152" t="s">
        <v>409</v>
      </c>
      <c r="D183" s="155">
        <v>0</v>
      </c>
      <c r="E183" s="155">
        <v>0</v>
      </c>
      <c r="F183" s="154" t="str">
        <f t="shared" si="2"/>
        <v>-</v>
      </c>
    </row>
    <row r="184" spans="1:6" ht="12.75" customHeight="1" x14ac:dyDescent="0.2">
      <c r="A184" s="150" t="s">
        <v>411</v>
      </c>
      <c r="B184" s="151" t="s">
        <v>412</v>
      </c>
      <c r="C184" s="152" t="s">
        <v>411</v>
      </c>
      <c r="D184" s="155">
        <v>0</v>
      </c>
      <c r="E184" s="155">
        <v>0</v>
      </c>
      <c r="F184" s="154" t="str">
        <f t="shared" si="2"/>
        <v>-</v>
      </c>
    </row>
    <row r="185" spans="1:6" ht="12.75" customHeight="1" x14ac:dyDescent="0.2">
      <c r="A185" s="150" t="s">
        <v>413</v>
      </c>
      <c r="B185" s="151" t="s">
        <v>414</v>
      </c>
      <c r="C185" s="152" t="s">
        <v>413</v>
      </c>
      <c r="D185" s="155">
        <v>4650.84</v>
      </c>
      <c r="E185" s="155">
        <v>5572.54</v>
      </c>
      <c r="F185" s="154">
        <f t="shared" si="2"/>
        <v>119.81792536402025</v>
      </c>
    </row>
    <row r="186" spans="1:6" ht="12.75" customHeight="1" x14ac:dyDescent="0.2">
      <c r="A186" s="150" t="s">
        <v>415</v>
      </c>
      <c r="B186" s="151" t="s">
        <v>416</v>
      </c>
      <c r="C186" s="152" t="s">
        <v>415</v>
      </c>
      <c r="D186" s="155">
        <v>1594.82</v>
      </c>
      <c r="E186" s="155">
        <v>1162.05</v>
      </c>
      <c r="F186" s="154">
        <f t="shared" si="2"/>
        <v>72.864022272105942</v>
      </c>
    </row>
    <row r="187" spans="1:6" ht="12.75" customHeight="1" x14ac:dyDescent="0.2">
      <c r="A187" s="150" t="s">
        <v>417</v>
      </c>
      <c r="B187" s="151" t="s">
        <v>418</v>
      </c>
      <c r="C187" s="152" t="s">
        <v>417</v>
      </c>
      <c r="D187" s="155">
        <v>0</v>
      </c>
      <c r="E187" s="155">
        <v>0</v>
      </c>
      <c r="F187" s="154" t="str">
        <f t="shared" si="2"/>
        <v>-</v>
      </c>
    </row>
    <row r="188" spans="1:6" ht="12.75" customHeight="1" x14ac:dyDescent="0.2">
      <c r="A188" s="150" t="s">
        <v>419</v>
      </c>
      <c r="B188" s="151" t="s">
        <v>420</v>
      </c>
      <c r="C188" s="152" t="s">
        <v>419</v>
      </c>
      <c r="D188" s="153">
        <f>SUM(D189:D195)</f>
        <v>4645.45</v>
      </c>
      <c r="E188" s="153">
        <f>SUM(E189:E195)</f>
        <v>4663.3900000000003</v>
      </c>
      <c r="F188" s="154">
        <f t="shared" si="2"/>
        <v>100.38618433090446</v>
      </c>
    </row>
    <row r="189" spans="1:6" ht="12.75" customHeight="1" x14ac:dyDescent="0.2">
      <c r="A189" s="150" t="s">
        <v>421</v>
      </c>
      <c r="B189" s="156" t="s">
        <v>422</v>
      </c>
      <c r="C189" s="152" t="s">
        <v>421</v>
      </c>
      <c r="D189" s="155">
        <v>0</v>
      </c>
      <c r="E189" s="155">
        <v>0</v>
      </c>
      <c r="F189" s="154" t="str">
        <f t="shared" si="2"/>
        <v>-</v>
      </c>
    </row>
    <row r="190" spans="1:6" ht="12.75" customHeight="1" x14ac:dyDescent="0.2">
      <c r="A190" s="150" t="s">
        <v>423</v>
      </c>
      <c r="B190" s="151" t="s">
        <v>424</v>
      </c>
      <c r="C190" s="152" t="s">
        <v>423</v>
      </c>
      <c r="D190" s="155">
        <v>4537.95</v>
      </c>
      <c r="E190" s="155">
        <v>4192.51</v>
      </c>
      <c r="F190" s="154">
        <f t="shared" si="2"/>
        <v>92.387752178847279</v>
      </c>
    </row>
    <row r="191" spans="1:6" ht="12.75" customHeight="1" x14ac:dyDescent="0.2">
      <c r="A191" s="150" t="s">
        <v>425</v>
      </c>
      <c r="B191" s="151" t="s">
        <v>426</v>
      </c>
      <c r="C191" s="152" t="s">
        <v>425</v>
      </c>
      <c r="D191" s="155">
        <v>107.5</v>
      </c>
      <c r="E191" s="155">
        <v>470.88</v>
      </c>
      <c r="F191" s="154">
        <f t="shared" si="2"/>
        <v>438.02790697674413</v>
      </c>
    </row>
    <row r="192" spans="1:6" ht="12.75" customHeight="1" x14ac:dyDescent="0.2">
      <c r="A192" s="150" t="s">
        <v>427</v>
      </c>
      <c r="B192" s="151" t="s">
        <v>428</v>
      </c>
      <c r="C192" s="152" t="s">
        <v>427</v>
      </c>
      <c r="D192" s="155">
        <v>0</v>
      </c>
      <c r="E192" s="155">
        <v>0</v>
      </c>
      <c r="F192" s="154" t="str">
        <f t="shared" si="2"/>
        <v>-</v>
      </c>
    </row>
    <row r="193" spans="1:6" ht="12.75" customHeight="1" x14ac:dyDescent="0.2">
      <c r="A193" s="150" t="s">
        <v>429</v>
      </c>
      <c r="B193" s="151" t="s">
        <v>430</v>
      </c>
      <c r="C193" s="152" t="s">
        <v>429</v>
      </c>
      <c r="D193" s="155">
        <v>0</v>
      </c>
      <c r="E193" s="155">
        <v>0</v>
      </c>
      <c r="F193" s="154" t="str">
        <f t="shared" si="2"/>
        <v>-</v>
      </c>
    </row>
    <row r="194" spans="1:6" ht="12.75" customHeight="1" x14ac:dyDescent="0.2">
      <c r="A194" s="150" t="s">
        <v>431</v>
      </c>
      <c r="B194" s="151" t="s">
        <v>432</v>
      </c>
      <c r="C194" s="152" t="s">
        <v>431</v>
      </c>
      <c r="D194" s="155">
        <v>0</v>
      </c>
      <c r="E194" s="155">
        <v>0</v>
      </c>
      <c r="F194" s="154" t="str">
        <f t="shared" si="2"/>
        <v>-</v>
      </c>
    </row>
    <row r="195" spans="1:6" ht="12.75" customHeight="1" x14ac:dyDescent="0.2">
      <c r="A195" s="150" t="s">
        <v>433</v>
      </c>
      <c r="B195" s="151" t="s">
        <v>434</v>
      </c>
      <c r="C195" s="152" t="s">
        <v>433</v>
      </c>
      <c r="D195" s="155">
        <v>0</v>
      </c>
      <c r="E195" s="155">
        <v>0</v>
      </c>
      <c r="F195" s="154" t="str">
        <f t="shared" si="2"/>
        <v>-</v>
      </c>
    </row>
    <row r="196" spans="1:6" ht="12.75" customHeight="1" x14ac:dyDescent="0.2">
      <c r="A196" s="150" t="s">
        <v>435</v>
      </c>
      <c r="B196" s="156" t="s">
        <v>436</v>
      </c>
      <c r="C196" s="152" t="s">
        <v>435</v>
      </c>
      <c r="D196" s="153">
        <f>D197+D202+D210</f>
        <v>811.91</v>
      </c>
      <c r="E196" s="153">
        <f>E197+E202+E210</f>
        <v>1502.48</v>
      </c>
      <c r="F196" s="154">
        <f t="shared" si="2"/>
        <v>185.05499378009881</v>
      </c>
    </row>
    <row r="197" spans="1:6" ht="12.75" customHeight="1" x14ac:dyDescent="0.2">
      <c r="A197" s="150" t="s">
        <v>437</v>
      </c>
      <c r="B197" s="151" t="s">
        <v>438</v>
      </c>
      <c r="C197" s="152" t="s">
        <v>437</v>
      </c>
      <c r="D197" s="153">
        <f>SUM(D198:D201)</f>
        <v>0</v>
      </c>
      <c r="E197" s="153">
        <f>SUM(E198:E201)</f>
        <v>0</v>
      </c>
      <c r="F197" s="154" t="str">
        <f t="shared" si="2"/>
        <v>-</v>
      </c>
    </row>
    <row r="198" spans="1:6" ht="12.75" customHeight="1" x14ac:dyDescent="0.2">
      <c r="A198" s="150" t="s">
        <v>439</v>
      </c>
      <c r="B198" s="151" t="s">
        <v>440</v>
      </c>
      <c r="C198" s="152" t="s">
        <v>439</v>
      </c>
      <c r="D198" s="155">
        <v>0</v>
      </c>
      <c r="E198" s="155">
        <v>0</v>
      </c>
      <c r="F198" s="154" t="str">
        <f t="shared" ref="F198:F261" si="3">IF(D198&lt;&gt;0,IF(E198/D198&gt;=100,"&gt;&gt;100",E198/D198*100),"-")</f>
        <v>-</v>
      </c>
    </row>
    <row r="199" spans="1:6" ht="12.75" customHeight="1" x14ac:dyDescent="0.2">
      <c r="A199" s="150" t="s">
        <v>441</v>
      </c>
      <c r="B199" s="151" t="s">
        <v>442</v>
      </c>
      <c r="C199" s="152" t="s">
        <v>441</v>
      </c>
      <c r="D199" s="155">
        <v>0</v>
      </c>
      <c r="E199" s="155">
        <v>0</v>
      </c>
      <c r="F199" s="154" t="str">
        <f t="shared" si="3"/>
        <v>-</v>
      </c>
    </row>
    <row r="200" spans="1:6" ht="12.75" customHeight="1" x14ac:dyDescent="0.2">
      <c r="A200" s="150" t="s">
        <v>443</v>
      </c>
      <c r="B200" s="151" t="s">
        <v>444</v>
      </c>
      <c r="C200" s="152" t="s">
        <v>443</v>
      </c>
      <c r="D200" s="155">
        <v>0</v>
      </c>
      <c r="E200" s="155">
        <v>0</v>
      </c>
      <c r="F200" s="154" t="str">
        <f t="shared" si="3"/>
        <v>-</v>
      </c>
    </row>
    <row r="201" spans="1:6" ht="12.75" customHeight="1" x14ac:dyDescent="0.2">
      <c r="A201" s="150" t="s">
        <v>445</v>
      </c>
      <c r="B201" s="151" t="s">
        <v>446</v>
      </c>
      <c r="C201" s="152" t="s">
        <v>445</v>
      </c>
      <c r="D201" s="155">
        <v>0</v>
      </c>
      <c r="E201" s="155">
        <v>0</v>
      </c>
      <c r="F201" s="154" t="str">
        <f t="shared" si="3"/>
        <v>-</v>
      </c>
    </row>
    <row r="202" spans="1:6" ht="12.75" customHeight="1" x14ac:dyDescent="0.2">
      <c r="A202" s="150" t="s">
        <v>447</v>
      </c>
      <c r="B202" s="151" t="s">
        <v>448</v>
      </c>
      <c r="C202" s="152" t="s">
        <v>447</v>
      </c>
      <c r="D202" s="153">
        <f>SUM(D203:D209)</f>
        <v>0</v>
      </c>
      <c r="E202" s="153">
        <f>SUM(E203:E209)</f>
        <v>0</v>
      </c>
      <c r="F202" s="154" t="str">
        <f t="shared" si="3"/>
        <v>-</v>
      </c>
    </row>
    <row r="203" spans="1:6" ht="24" customHeight="1" x14ac:dyDescent="0.2">
      <c r="A203" s="150" t="s">
        <v>449</v>
      </c>
      <c r="B203" s="151" t="s">
        <v>450</v>
      </c>
      <c r="C203" s="152" t="s">
        <v>449</v>
      </c>
      <c r="D203" s="155">
        <v>0</v>
      </c>
      <c r="E203" s="155">
        <v>0</v>
      </c>
      <c r="F203" s="154" t="str">
        <f t="shared" si="3"/>
        <v>-</v>
      </c>
    </row>
    <row r="204" spans="1:6" ht="24" customHeight="1" x14ac:dyDescent="0.2">
      <c r="A204" s="150" t="s">
        <v>451</v>
      </c>
      <c r="B204" s="156" t="s">
        <v>452</v>
      </c>
      <c r="C204" s="152" t="s">
        <v>451</v>
      </c>
      <c r="D204" s="155">
        <v>0</v>
      </c>
      <c r="E204" s="155">
        <v>0</v>
      </c>
      <c r="F204" s="154" t="str">
        <f t="shared" si="3"/>
        <v>-</v>
      </c>
    </row>
    <row r="205" spans="1:6" ht="24" customHeight="1" x14ac:dyDescent="0.2">
      <c r="A205" s="150" t="s">
        <v>453</v>
      </c>
      <c r="B205" s="156" t="s">
        <v>454</v>
      </c>
      <c r="C205" s="152" t="s">
        <v>453</v>
      </c>
      <c r="D205" s="155">
        <v>0</v>
      </c>
      <c r="E205" s="155">
        <v>0</v>
      </c>
      <c r="F205" s="154" t="str">
        <f t="shared" si="3"/>
        <v>-</v>
      </c>
    </row>
    <row r="206" spans="1:6" ht="12.75" customHeight="1" x14ac:dyDescent="0.2">
      <c r="A206" s="150" t="s">
        <v>455</v>
      </c>
      <c r="B206" s="151" t="s">
        <v>456</v>
      </c>
      <c r="C206" s="152" t="s">
        <v>455</v>
      </c>
      <c r="D206" s="155">
        <v>0</v>
      </c>
      <c r="E206" s="155">
        <v>0</v>
      </c>
      <c r="F206" s="154" t="str">
        <f t="shared" si="3"/>
        <v>-</v>
      </c>
    </row>
    <row r="207" spans="1:6" ht="12.75" customHeight="1" x14ac:dyDescent="0.2">
      <c r="A207" s="150" t="s">
        <v>457</v>
      </c>
      <c r="B207" s="151" t="s">
        <v>458</v>
      </c>
      <c r="C207" s="152" t="s">
        <v>457</v>
      </c>
      <c r="D207" s="155">
        <v>0</v>
      </c>
      <c r="E207" s="155">
        <v>0</v>
      </c>
      <c r="F207" s="154" t="str">
        <f t="shared" si="3"/>
        <v>-</v>
      </c>
    </row>
    <row r="208" spans="1:6" ht="24" customHeight="1" x14ac:dyDescent="0.2">
      <c r="A208" s="150" t="s">
        <v>459</v>
      </c>
      <c r="B208" s="151" t="s">
        <v>460</v>
      </c>
      <c r="C208" s="152" t="s">
        <v>459</v>
      </c>
      <c r="D208" s="155">
        <v>0</v>
      </c>
      <c r="E208" s="155">
        <v>0</v>
      </c>
      <c r="F208" s="154" t="str">
        <f t="shared" si="3"/>
        <v>-</v>
      </c>
    </row>
    <row r="209" spans="1:6" ht="12.75" customHeight="1" x14ac:dyDescent="0.2">
      <c r="A209" s="150" t="s">
        <v>461</v>
      </c>
      <c r="B209" s="151" t="s">
        <v>462</v>
      </c>
      <c r="C209" s="152" t="s">
        <v>461</v>
      </c>
      <c r="D209" s="155">
        <v>0</v>
      </c>
      <c r="E209" s="155">
        <v>0</v>
      </c>
      <c r="F209" s="154" t="str">
        <f t="shared" si="3"/>
        <v>-</v>
      </c>
    </row>
    <row r="210" spans="1:6" ht="12.75" customHeight="1" x14ac:dyDescent="0.2">
      <c r="A210" s="150" t="s">
        <v>463</v>
      </c>
      <c r="B210" s="151" t="s">
        <v>464</v>
      </c>
      <c r="C210" s="152" t="s">
        <v>463</v>
      </c>
      <c r="D210" s="153">
        <f>SUM(D211:D214)</f>
        <v>811.91</v>
      </c>
      <c r="E210" s="153">
        <f>SUM(E211:E214)</f>
        <v>1502.48</v>
      </c>
      <c r="F210" s="154">
        <f t="shared" si="3"/>
        <v>185.05499378009881</v>
      </c>
    </row>
    <row r="211" spans="1:6" ht="12.75" customHeight="1" x14ac:dyDescent="0.2">
      <c r="A211" s="150" t="s">
        <v>465</v>
      </c>
      <c r="B211" s="156" t="s">
        <v>466</v>
      </c>
      <c r="C211" s="152" t="s">
        <v>465</v>
      </c>
      <c r="D211" s="155">
        <v>811.91</v>
      </c>
      <c r="E211" s="155">
        <v>1502.48</v>
      </c>
      <c r="F211" s="154">
        <f t="shared" si="3"/>
        <v>185.05499378009881</v>
      </c>
    </row>
    <row r="212" spans="1:6" ht="12.75" customHeight="1" x14ac:dyDescent="0.2">
      <c r="A212" s="150" t="s">
        <v>467</v>
      </c>
      <c r="B212" s="151" t="s">
        <v>468</v>
      </c>
      <c r="C212" s="152" t="s">
        <v>467</v>
      </c>
      <c r="D212" s="155">
        <v>0</v>
      </c>
      <c r="E212" s="155">
        <v>0</v>
      </c>
      <c r="F212" s="154" t="str">
        <f t="shared" si="3"/>
        <v>-</v>
      </c>
    </row>
    <row r="213" spans="1:6" ht="12.75" customHeight="1" x14ac:dyDescent="0.2">
      <c r="A213" s="150" t="s">
        <v>469</v>
      </c>
      <c r="B213" s="151" t="s">
        <v>470</v>
      </c>
      <c r="C213" s="152" t="s">
        <v>469</v>
      </c>
      <c r="D213" s="155">
        <v>0</v>
      </c>
      <c r="E213" s="155">
        <v>0</v>
      </c>
      <c r="F213" s="154" t="str">
        <f t="shared" si="3"/>
        <v>-</v>
      </c>
    </row>
    <row r="214" spans="1:6" ht="12.75" customHeight="1" x14ac:dyDescent="0.2">
      <c r="A214" s="150" t="s">
        <v>471</v>
      </c>
      <c r="B214" s="151" t="s">
        <v>472</v>
      </c>
      <c r="C214" s="152" t="s">
        <v>471</v>
      </c>
      <c r="D214" s="155">
        <v>0</v>
      </c>
      <c r="E214" s="155">
        <v>0</v>
      </c>
      <c r="F214" s="154" t="str">
        <f t="shared" si="3"/>
        <v>-</v>
      </c>
    </row>
    <row r="215" spans="1:6" ht="12.75" customHeight="1" x14ac:dyDescent="0.2">
      <c r="A215" s="150" t="s">
        <v>473</v>
      </c>
      <c r="B215" s="151" t="s">
        <v>474</v>
      </c>
      <c r="C215" s="152" t="s">
        <v>473</v>
      </c>
      <c r="D215" s="153">
        <f>D216+D219+D223</f>
        <v>0</v>
      </c>
      <c r="E215" s="153">
        <f>E216+E219+E223</f>
        <v>0</v>
      </c>
      <c r="F215" s="154" t="str">
        <f t="shared" si="3"/>
        <v>-</v>
      </c>
    </row>
    <row r="216" spans="1:6" ht="12.75" customHeight="1" x14ac:dyDescent="0.2">
      <c r="A216" s="150" t="s">
        <v>475</v>
      </c>
      <c r="B216" s="151" t="s">
        <v>476</v>
      </c>
      <c r="C216" s="152" t="s">
        <v>475</v>
      </c>
      <c r="D216" s="153">
        <f>SUM(D217:D218)</f>
        <v>0</v>
      </c>
      <c r="E216" s="153">
        <f>SUM(E217:E218)</f>
        <v>0</v>
      </c>
      <c r="F216" s="154" t="str">
        <f t="shared" si="3"/>
        <v>-</v>
      </c>
    </row>
    <row r="217" spans="1:6" ht="12.75" customHeight="1" x14ac:dyDescent="0.2">
      <c r="A217" s="150" t="s">
        <v>477</v>
      </c>
      <c r="B217" s="151" t="s">
        <v>478</v>
      </c>
      <c r="C217" s="152" t="s">
        <v>477</v>
      </c>
      <c r="D217" s="155">
        <v>0</v>
      </c>
      <c r="E217" s="155">
        <v>0</v>
      </c>
      <c r="F217" s="154" t="str">
        <f t="shared" si="3"/>
        <v>-</v>
      </c>
    </row>
    <row r="218" spans="1:6" ht="12.75" customHeight="1" x14ac:dyDescent="0.2">
      <c r="A218" s="150" t="s">
        <v>479</v>
      </c>
      <c r="B218" s="151" t="s">
        <v>480</v>
      </c>
      <c r="C218" s="152" t="s">
        <v>479</v>
      </c>
      <c r="D218" s="155">
        <v>0</v>
      </c>
      <c r="E218" s="155">
        <v>0</v>
      </c>
      <c r="F218" s="154" t="str">
        <f t="shared" si="3"/>
        <v>-</v>
      </c>
    </row>
    <row r="219" spans="1:6" ht="24" customHeight="1" x14ac:dyDescent="0.2">
      <c r="A219" s="150" t="s">
        <v>481</v>
      </c>
      <c r="B219" s="151" t="s">
        <v>482</v>
      </c>
      <c r="C219" s="152" t="s">
        <v>481</v>
      </c>
      <c r="D219" s="153">
        <f>SUM(D220:D222)</f>
        <v>0</v>
      </c>
      <c r="E219" s="153">
        <f>SUM(E220:E222)</f>
        <v>0</v>
      </c>
      <c r="F219" s="154" t="str">
        <f t="shared" si="3"/>
        <v>-</v>
      </c>
    </row>
    <row r="220" spans="1:6" ht="12.75" customHeight="1" x14ac:dyDescent="0.2">
      <c r="A220" s="150" t="s">
        <v>483</v>
      </c>
      <c r="B220" s="151" t="s">
        <v>484</v>
      </c>
      <c r="C220" s="152" t="s">
        <v>483</v>
      </c>
      <c r="D220" s="155">
        <v>0</v>
      </c>
      <c r="E220" s="155">
        <v>0</v>
      </c>
      <c r="F220" s="154" t="str">
        <f t="shared" si="3"/>
        <v>-</v>
      </c>
    </row>
    <row r="221" spans="1:6" ht="12.75" customHeight="1" x14ac:dyDescent="0.2">
      <c r="A221" s="150" t="s">
        <v>485</v>
      </c>
      <c r="B221" s="151" t="s">
        <v>486</v>
      </c>
      <c r="C221" s="152" t="s">
        <v>485</v>
      </c>
      <c r="D221" s="155">
        <v>0</v>
      </c>
      <c r="E221" s="155">
        <v>0</v>
      </c>
      <c r="F221" s="154" t="str">
        <f t="shared" si="3"/>
        <v>-</v>
      </c>
    </row>
    <row r="222" spans="1:6" ht="12.75" customHeight="1" x14ac:dyDescent="0.2">
      <c r="A222" s="150" t="s">
        <v>487</v>
      </c>
      <c r="B222" s="151" t="s">
        <v>488</v>
      </c>
      <c r="C222" s="152" t="s">
        <v>487</v>
      </c>
      <c r="D222" s="155">
        <v>0</v>
      </c>
      <c r="E222" s="155">
        <v>0</v>
      </c>
      <c r="F222" s="154" t="str">
        <f t="shared" si="3"/>
        <v>-</v>
      </c>
    </row>
    <row r="223" spans="1:6" ht="24" customHeight="1" x14ac:dyDescent="0.2">
      <c r="A223" s="150" t="s">
        <v>489</v>
      </c>
      <c r="B223" s="151" t="s">
        <v>490</v>
      </c>
      <c r="C223" s="152" t="s">
        <v>489</v>
      </c>
      <c r="D223" s="155">
        <v>0</v>
      </c>
      <c r="E223" s="155">
        <v>0</v>
      </c>
      <c r="F223" s="154" t="str">
        <f t="shared" si="3"/>
        <v>-</v>
      </c>
    </row>
    <row r="224" spans="1:6" ht="24" customHeight="1" x14ac:dyDescent="0.2">
      <c r="A224" s="150" t="s">
        <v>491</v>
      </c>
      <c r="B224" s="151" t="s">
        <v>492</v>
      </c>
      <c r="C224" s="152" t="s">
        <v>491</v>
      </c>
      <c r="D224" s="153">
        <f>D225+D228+D231+D236+D240+D244+D247</f>
        <v>0</v>
      </c>
      <c r="E224" s="153">
        <f>E225+E228+E231+E236+E240+E244+E247</f>
        <v>0</v>
      </c>
      <c r="F224" s="154" t="str">
        <f t="shared" si="3"/>
        <v>-</v>
      </c>
    </row>
    <row r="225" spans="1:6" ht="12.75" customHeight="1" x14ac:dyDescent="0.2">
      <c r="A225" s="150" t="s">
        <v>493</v>
      </c>
      <c r="B225" s="151" t="s">
        <v>494</v>
      </c>
      <c r="C225" s="152" t="s">
        <v>493</v>
      </c>
      <c r="D225" s="153">
        <f>SUM(D226:D227)</f>
        <v>0</v>
      </c>
      <c r="E225" s="153">
        <f>SUM(E226:E227)</f>
        <v>0</v>
      </c>
      <c r="F225" s="154" t="str">
        <f t="shared" si="3"/>
        <v>-</v>
      </c>
    </row>
    <row r="226" spans="1:6" ht="12.75" customHeight="1" x14ac:dyDescent="0.2">
      <c r="A226" s="150" t="s">
        <v>495</v>
      </c>
      <c r="B226" s="151" t="s">
        <v>496</v>
      </c>
      <c r="C226" s="152" t="s">
        <v>495</v>
      </c>
      <c r="D226" s="155">
        <v>0</v>
      </c>
      <c r="E226" s="155">
        <v>0</v>
      </c>
      <c r="F226" s="154" t="str">
        <f t="shared" si="3"/>
        <v>-</v>
      </c>
    </row>
    <row r="227" spans="1:6" ht="12.75" customHeight="1" x14ac:dyDescent="0.2">
      <c r="A227" s="150" t="s">
        <v>497</v>
      </c>
      <c r="B227" s="151" t="s">
        <v>498</v>
      </c>
      <c r="C227" s="152" t="s">
        <v>497</v>
      </c>
      <c r="D227" s="155">
        <v>0</v>
      </c>
      <c r="E227" s="155">
        <v>0</v>
      </c>
      <c r="F227" s="154" t="str">
        <f t="shared" si="3"/>
        <v>-</v>
      </c>
    </row>
    <row r="228" spans="1:6" ht="24" customHeight="1" x14ac:dyDescent="0.2">
      <c r="A228" s="150" t="s">
        <v>499</v>
      </c>
      <c r="B228" s="151" t="s">
        <v>500</v>
      </c>
      <c r="C228" s="152" t="s">
        <v>499</v>
      </c>
      <c r="D228" s="153">
        <f>SUM(D229:D230)</f>
        <v>0</v>
      </c>
      <c r="E228" s="153">
        <f>SUM(E229:E230)</f>
        <v>0</v>
      </c>
      <c r="F228" s="154" t="str">
        <f t="shared" si="3"/>
        <v>-</v>
      </c>
    </row>
    <row r="229" spans="1:6" ht="12.75" customHeight="1" x14ac:dyDescent="0.2">
      <c r="A229" s="150" t="s">
        <v>501</v>
      </c>
      <c r="B229" s="151" t="s">
        <v>502</v>
      </c>
      <c r="C229" s="152" t="s">
        <v>501</v>
      </c>
      <c r="D229" s="155">
        <v>0</v>
      </c>
      <c r="E229" s="155">
        <v>0</v>
      </c>
      <c r="F229" s="154" t="str">
        <f t="shared" si="3"/>
        <v>-</v>
      </c>
    </row>
    <row r="230" spans="1:6" ht="24" customHeight="1" x14ac:dyDescent="0.2">
      <c r="A230" s="150" t="s">
        <v>503</v>
      </c>
      <c r="B230" s="151" t="s">
        <v>504</v>
      </c>
      <c r="C230" s="152" t="s">
        <v>503</v>
      </c>
      <c r="D230" s="155">
        <v>0</v>
      </c>
      <c r="E230" s="155">
        <v>0</v>
      </c>
      <c r="F230" s="154" t="str">
        <f t="shared" si="3"/>
        <v>-</v>
      </c>
    </row>
    <row r="231" spans="1:6" ht="12.75" customHeight="1" x14ac:dyDescent="0.2">
      <c r="A231" s="150" t="s">
        <v>505</v>
      </c>
      <c r="B231" s="157" t="s">
        <v>506</v>
      </c>
      <c r="C231" s="152" t="s">
        <v>505</v>
      </c>
      <c r="D231" s="153">
        <f>SUM(D232:D235)</f>
        <v>0</v>
      </c>
      <c r="E231" s="153">
        <f>SUM(E232:E235)</f>
        <v>0</v>
      </c>
      <c r="F231" s="154" t="str">
        <f t="shared" si="3"/>
        <v>-</v>
      </c>
    </row>
    <row r="232" spans="1:6" ht="12.75" customHeight="1" x14ac:dyDescent="0.2">
      <c r="A232" s="150" t="s">
        <v>507</v>
      </c>
      <c r="B232" s="151" t="s">
        <v>508</v>
      </c>
      <c r="C232" s="152" t="s">
        <v>507</v>
      </c>
      <c r="D232" s="155">
        <v>0</v>
      </c>
      <c r="E232" s="155">
        <v>0</v>
      </c>
      <c r="F232" s="154" t="str">
        <f t="shared" si="3"/>
        <v>-</v>
      </c>
    </row>
    <row r="233" spans="1:6" ht="12.75" customHeight="1" x14ac:dyDescent="0.2">
      <c r="A233" s="150" t="s">
        <v>509</v>
      </c>
      <c r="B233" s="151" t="s">
        <v>510</v>
      </c>
      <c r="C233" s="152" t="s">
        <v>509</v>
      </c>
      <c r="D233" s="155">
        <v>0</v>
      </c>
      <c r="E233" s="155">
        <v>0</v>
      </c>
      <c r="F233" s="154" t="str">
        <f t="shared" si="3"/>
        <v>-</v>
      </c>
    </row>
    <row r="234" spans="1:6" ht="12.75" customHeight="1" x14ac:dyDescent="0.2">
      <c r="A234" s="150" t="s">
        <v>511</v>
      </c>
      <c r="B234" s="151" t="s">
        <v>512</v>
      </c>
      <c r="C234" s="152" t="s">
        <v>511</v>
      </c>
      <c r="D234" s="155">
        <v>0</v>
      </c>
      <c r="E234" s="155">
        <v>0</v>
      </c>
      <c r="F234" s="154" t="str">
        <f t="shared" si="3"/>
        <v>-</v>
      </c>
    </row>
    <row r="235" spans="1:6" ht="24" customHeight="1" x14ac:dyDescent="0.2">
      <c r="A235" s="150" t="s">
        <v>513</v>
      </c>
      <c r="B235" s="151" t="s">
        <v>514</v>
      </c>
      <c r="C235" s="152" t="s">
        <v>513</v>
      </c>
      <c r="D235" s="155">
        <v>0</v>
      </c>
      <c r="E235" s="155">
        <v>0</v>
      </c>
      <c r="F235" s="154" t="str">
        <f t="shared" si="3"/>
        <v>-</v>
      </c>
    </row>
    <row r="236" spans="1:6" ht="12.75" customHeight="1" x14ac:dyDescent="0.2">
      <c r="A236" s="150" t="s">
        <v>515</v>
      </c>
      <c r="B236" s="157" t="s">
        <v>516</v>
      </c>
      <c r="C236" s="152" t="s">
        <v>515</v>
      </c>
      <c r="D236" s="153">
        <f>SUM(D237:D239)</f>
        <v>0</v>
      </c>
      <c r="E236" s="153">
        <f>SUM(E237:E239)</f>
        <v>0</v>
      </c>
      <c r="F236" s="154" t="str">
        <f t="shared" si="3"/>
        <v>-</v>
      </c>
    </row>
    <row r="237" spans="1:6" ht="12.75" customHeight="1" x14ac:dyDescent="0.2">
      <c r="A237" s="150" t="s">
        <v>517</v>
      </c>
      <c r="B237" s="151" t="s">
        <v>518</v>
      </c>
      <c r="C237" s="152" t="s">
        <v>517</v>
      </c>
      <c r="D237" s="155">
        <v>0</v>
      </c>
      <c r="E237" s="155">
        <v>0</v>
      </c>
      <c r="F237" s="154" t="str">
        <f t="shared" si="3"/>
        <v>-</v>
      </c>
    </row>
    <row r="238" spans="1:6" ht="12.75" customHeight="1" x14ac:dyDescent="0.2">
      <c r="A238" s="150" t="s">
        <v>519</v>
      </c>
      <c r="B238" s="151" t="s">
        <v>520</v>
      </c>
      <c r="C238" s="152" t="s">
        <v>519</v>
      </c>
      <c r="D238" s="155">
        <v>0</v>
      </c>
      <c r="E238" s="155">
        <v>0</v>
      </c>
      <c r="F238" s="154" t="str">
        <f t="shared" si="3"/>
        <v>-</v>
      </c>
    </row>
    <row r="239" spans="1:6" ht="12.75" customHeight="1" x14ac:dyDescent="0.2">
      <c r="A239" s="150" t="s">
        <v>521</v>
      </c>
      <c r="B239" s="151" t="s">
        <v>522</v>
      </c>
      <c r="C239" s="152" t="s">
        <v>521</v>
      </c>
      <c r="D239" s="155">
        <v>0</v>
      </c>
      <c r="E239" s="155">
        <v>0</v>
      </c>
      <c r="F239" s="154" t="str">
        <f t="shared" si="3"/>
        <v>-</v>
      </c>
    </row>
    <row r="240" spans="1:6" ht="24" customHeight="1" x14ac:dyDescent="0.2">
      <c r="A240" s="150" t="s">
        <v>523</v>
      </c>
      <c r="B240" s="151" t="s">
        <v>524</v>
      </c>
      <c r="C240" s="152" t="s">
        <v>523</v>
      </c>
      <c r="D240" s="153">
        <f>SUM(D241:D243)</f>
        <v>0</v>
      </c>
      <c r="E240" s="153">
        <f>SUM(E241:E243)</f>
        <v>0</v>
      </c>
      <c r="F240" s="154" t="str">
        <f t="shared" si="3"/>
        <v>-</v>
      </c>
    </row>
    <row r="241" spans="1:6" ht="24" customHeight="1" x14ac:dyDescent="0.2">
      <c r="A241" s="150" t="s">
        <v>525</v>
      </c>
      <c r="B241" s="151" t="s">
        <v>526</v>
      </c>
      <c r="C241" s="152" t="s">
        <v>525</v>
      </c>
      <c r="D241" s="155">
        <v>0</v>
      </c>
      <c r="E241" s="155">
        <v>0</v>
      </c>
      <c r="F241" s="154" t="str">
        <f t="shared" si="3"/>
        <v>-</v>
      </c>
    </row>
    <row r="242" spans="1:6" ht="24" customHeight="1" x14ac:dyDescent="0.2">
      <c r="A242" s="150" t="s">
        <v>527</v>
      </c>
      <c r="B242" s="151" t="s">
        <v>528</v>
      </c>
      <c r="C242" s="152" t="s">
        <v>527</v>
      </c>
      <c r="D242" s="155">
        <v>0</v>
      </c>
      <c r="E242" s="155">
        <v>0</v>
      </c>
      <c r="F242" s="154" t="str">
        <f t="shared" si="3"/>
        <v>-</v>
      </c>
    </row>
    <row r="243" spans="1:6" ht="24" customHeight="1" x14ac:dyDescent="0.2">
      <c r="A243" s="150" t="s">
        <v>529</v>
      </c>
      <c r="B243" s="151" t="s">
        <v>530</v>
      </c>
      <c r="C243" s="152" t="s">
        <v>529</v>
      </c>
      <c r="D243" s="155">
        <v>0</v>
      </c>
      <c r="E243" s="155">
        <v>0</v>
      </c>
      <c r="F243" s="154" t="str">
        <f t="shared" si="3"/>
        <v>-</v>
      </c>
    </row>
    <row r="244" spans="1:6" ht="12.75" customHeight="1" x14ac:dyDescent="0.2">
      <c r="A244" s="150" t="s">
        <v>531</v>
      </c>
      <c r="B244" s="151" t="s">
        <v>532</v>
      </c>
      <c r="C244" s="152" t="s">
        <v>531</v>
      </c>
      <c r="D244" s="153">
        <f>SUM(D245:D246)</f>
        <v>0</v>
      </c>
      <c r="E244" s="153">
        <f>SUM(E245:E246)</f>
        <v>0</v>
      </c>
      <c r="F244" s="154" t="str">
        <f t="shared" si="3"/>
        <v>-</v>
      </c>
    </row>
    <row r="245" spans="1:6" ht="12.75" customHeight="1" x14ac:dyDescent="0.2">
      <c r="A245" s="150" t="s">
        <v>533</v>
      </c>
      <c r="B245" s="151" t="s">
        <v>534</v>
      </c>
      <c r="C245" s="152" t="s">
        <v>533</v>
      </c>
      <c r="D245" s="155">
        <v>0</v>
      </c>
      <c r="E245" s="155">
        <v>0</v>
      </c>
      <c r="F245" s="154" t="str">
        <f t="shared" si="3"/>
        <v>-</v>
      </c>
    </row>
    <row r="246" spans="1:6" ht="12.75" customHeight="1" x14ac:dyDescent="0.2">
      <c r="A246" s="150" t="s">
        <v>535</v>
      </c>
      <c r="B246" s="151" t="s">
        <v>536</v>
      </c>
      <c r="C246" s="152" t="s">
        <v>535</v>
      </c>
      <c r="D246" s="155">
        <v>0</v>
      </c>
      <c r="E246" s="155">
        <v>0</v>
      </c>
      <c r="F246" s="154" t="str">
        <f t="shared" si="3"/>
        <v>-</v>
      </c>
    </row>
    <row r="247" spans="1:6" ht="24" customHeight="1" x14ac:dyDescent="0.2">
      <c r="A247" s="150" t="s">
        <v>537</v>
      </c>
      <c r="B247" s="151" t="s">
        <v>538</v>
      </c>
      <c r="C247" s="152" t="s">
        <v>537</v>
      </c>
      <c r="D247" s="153">
        <f>SUM(D248:D251)</f>
        <v>0</v>
      </c>
      <c r="E247" s="153">
        <f>SUM(E248:E251)</f>
        <v>0</v>
      </c>
      <c r="F247" s="154" t="str">
        <f t="shared" si="3"/>
        <v>-</v>
      </c>
    </row>
    <row r="248" spans="1:6" ht="12.75" customHeight="1" x14ac:dyDescent="0.2">
      <c r="A248" s="150" t="s">
        <v>539</v>
      </c>
      <c r="B248" s="151" t="s">
        <v>203</v>
      </c>
      <c r="C248" s="152" t="s">
        <v>539</v>
      </c>
      <c r="D248" s="155">
        <v>0</v>
      </c>
      <c r="E248" s="155">
        <v>0</v>
      </c>
      <c r="F248" s="154" t="str">
        <f t="shared" si="3"/>
        <v>-</v>
      </c>
    </row>
    <row r="249" spans="1:6" ht="12.75" customHeight="1" x14ac:dyDescent="0.2">
      <c r="A249" s="150" t="s">
        <v>540</v>
      </c>
      <c r="B249" s="151" t="s">
        <v>205</v>
      </c>
      <c r="C249" s="152" t="s">
        <v>540</v>
      </c>
      <c r="D249" s="155">
        <v>0</v>
      </c>
      <c r="E249" s="155">
        <v>0</v>
      </c>
      <c r="F249" s="154" t="str">
        <f t="shared" si="3"/>
        <v>-</v>
      </c>
    </row>
    <row r="250" spans="1:6" ht="24" customHeight="1" x14ac:dyDescent="0.2">
      <c r="A250" s="150" t="s">
        <v>541</v>
      </c>
      <c r="B250" s="151" t="s">
        <v>207</v>
      </c>
      <c r="C250" s="152" t="s">
        <v>541</v>
      </c>
      <c r="D250" s="155">
        <v>0</v>
      </c>
      <c r="E250" s="155">
        <v>0</v>
      </c>
      <c r="F250" s="154" t="str">
        <f t="shared" si="3"/>
        <v>-</v>
      </c>
    </row>
    <row r="251" spans="1:6" ht="24" customHeight="1" x14ac:dyDescent="0.2">
      <c r="A251" s="150" t="s">
        <v>542</v>
      </c>
      <c r="B251" s="151" t="s">
        <v>209</v>
      </c>
      <c r="C251" s="152" t="s">
        <v>542</v>
      </c>
      <c r="D251" s="155">
        <v>0</v>
      </c>
      <c r="E251" s="155">
        <v>0</v>
      </c>
      <c r="F251" s="154" t="str">
        <f t="shared" si="3"/>
        <v>-</v>
      </c>
    </row>
    <row r="252" spans="1:6" ht="24" customHeight="1" x14ac:dyDescent="0.2">
      <c r="A252" s="150" t="s">
        <v>543</v>
      </c>
      <c r="B252" s="151" t="s">
        <v>544</v>
      </c>
      <c r="C252" s="152" t="s">
        <v>543</v>
      </c>
      <c r="D252" s="153">
        <f>D253+D259</f>
        <v>0</v>
      </c>
      <c r="E252" s="153">
        <f>E253+E259</f>
        <v>0</v>
      </c>
      <c r="F252" s="154" t="str">
        <f t="shared" si="3"/>
        <v>-</v>
      </c>
    </row>
    <row r="253" spans="1:6" ht="24" customHeight="1" x14ac:dyDescent="0.2">
      <c r="A253" s="150" t="s">
        <v>545</v>
      </c>
      <c r="B253" s="151" t="s">
        <v>546</v>
      </c>
      <c r="C253" s="152" t="s">
        <v>545</v>
      </c>
      <c r="D253" s="153">
        <f>SUM(D254:D258)</f>
        <v>0</v>
      </c>
      <c r="E253" s="153">
        <f>SUM(E254:E258)</f>
        <v>0</v>
      </c>
      <c r="F253" s="154" t="str">
        <f t="shared" si="3"/>
        <v>-</v>
      </c>
    </row>
    <row r="254" spans="1:6" ht="24" customHeight="1" x14ac:dyDescent="0.2">
      <c r="A254" s="150" t="s">
        <v>547</v>
      </c>
      <c r="B254" s="151" t="s">
        <v>548</v>
      </c>
      <c r="C254" s="152" t="s">
        <v>547</v>
      </c>
      <c r="D254" s="155">
        <v>0</v>
      </c>
      <c r="E254" s="155">
        <v>0</v>
      </c>
      <c r="F254" s="154" t="str">
        <f t="shared" si="3"/>
        <v>-</v>
      </c>
    </row>
    <row r="255" spans="1:6" ht="24" customHeight="1" x14ac:dyDescent="0.2">
      <c r="A255" s="150" t="s">
        <v>549</v>
      </c>
      <c r="B255" s="151" t="s">
        <v>550</v>
      </c>
      <c r="C255" s="152" t="s">
        <v>549</v>
      </c>
      <c r="D255" s="155">
        <v>0</v>
      </c>
      <c r="E255" s="155">
        <v>0</v>
      </c>
      <c r="F255" s="154" t="str">
        <f t="shared" si="3"/>
        <v>-</v>
      </c>
    </row>
    <row r="256" spans="1:6" ht="24" customHeight="1" x14ac:dyDescent="0.2">
      <c r="A256" s="150" t="s">
        <v>551</v>
      </c>
      <c r="B256" s="151" t="s">
        <v>552</v>
      </c>
      <c r="C256" s="152" t="s">
        <v>551</v>
      </c>
      <c r="D256" s="155">
        <v>0</v>
      </c>
      <c r="E256" s="155">
        <v>0</v>
      </c>
      <c r="F256" s="154" t="str">
        <f t="shared" si="3"/>
        <v>-</v>
      </c>
    </row>
    <row r="257" spans="1:6" ht="24" customHeight="1" x14ac:dyDescent="0.2">
      <c r="A257" s="150" t="s">
        <v>553</v>
      </c>
      <c r="B257" s="151" t="s">
        <v>554</v>
      </c>
      <c r="C257" s="152" t="s">
        <v>553</v>
      </c>
      <c r="D257" s="155">
        <v>0</v>
      </c>
      <c r="E257" s="155">
        <v>0</v>
      </c>
      <c r="F257" s="154" t="str">
        <f t="shared" si="3"/>
        <v>-</v>
      </c>
    </row>
    <row r="258" spans="1:6" ht="12.75" customHeight="1" x14ac:dyDescent="0.2">
      <c r="A258" s="150" t="s">
        <v>555</v>
      </c>
      <c r="B258" s="151" t="s">
        <v>556</v>
      </c>
      <c r="C258" s="152" t="s">
        <v>555</v>
      </c>
      <c r="D258" s="155">
        <v>0</v>
      </c>
      <c r="E258" s="155">
        <v>0</v>
      </c>
      <c r="F258" s="154" t="str">
        <f t="shared" si="3"/>
        <v>-</v>
      </c>
    </row>
    <row r="259" spans="1:6" ht="12.75" customHeight="1" x14ac:dyDescent="0.2">
      <c r="A259" s="150" t="s">
        <v>557</v>
      </c>
      <c r="B259" s="156" t="s">
        <v>558</v>
      </c>
      <c r="C259" s="152" t="s">
        <v>557</v>
      </c>
      <c r="D259" s="153">
        <f>SUM(D260:D262)</f>
        <v>0</v>
      </c>
      <c r="E259" s="153">
        <f>SUM(E260:E262)</f>
        <v>0</v>
      </c>
      <c r="F259" s="154" t="str">
        <f t="shared" si="3"/>
        <v>-</v>
      </c>
    </row>
    <row r="260" spans="1:6" ht="12.75" customHeight="1" x14ac:dyDescent="0.2">
      <c r="A260" s="150" t="s">
        <v>559</v>
      </c>
      <c r="B260" s="151" t="s">
        <v>560</v>
      </c>
      <c r="C260" s="152" t="s">
        <v>559</v>
      </c>
      <c r="D260" s="155">
        <v>0</v>
      </c>
      <c r="E260" s="155">
        <v>0</v>
      </c>
      <c r="F260" s="154" t="str">
        <f t="shared" si="3"/>
        <v>-</v>
      </c>
    </row>
    <row r="261" spans="1:6" ht="12.75" customHeight="1" x14ac:dyDescent="0.2">
      <c r="A261" s="150" t="s">
        <v>561</v>
      </c>
      <c r="B261" s="151" t="s">
        <v>562</v>
      </c>
      <c r="C261" s="152" t="s">
        <v>561</v>
      </c>
      <c r="D261" s="155">
        <v>0</v>
      </c>
      <c r="E261" s="155">
        <v>0</v>
      </c>
      <c r="F261" s="154" t="str">
        <f t="shared" si="3"/>
        <v>-</v>
      </c>
    </row>
    <row r="262" spans="1:6" ht="12.75" customHeight="1" x14ac:dyDescent="0.2">
      <c r="A262" s="150" t="s">
        <v>563</v>
      </c>
      <c r="B262" s="151" t="s">
        <v>564</v>
      </c>
      <c r="C262" s="152" t="s">
        <v>563</v>
      </c>
      <c r="D262" s="155">
        <v>0</v>
      </c>
      <c r="E262" s="155">
        <v>0</v>
      </c>
      <c r="F262" s="154" t="str">
        <f t="shared" ref="F262:F325" si="4">IF(D262&lt;&gt;0,IF(E262/D262&gt;=100,"&gt;&gt;100",E262/D262*100),"-")</f>
        <v>-</v>
      </c>
    </row>
    <row r="263" spans="1:6" ht="12.75" customHeight="1" x14ac:dyDescent="0.2">
      <c r="A263" s="150" t="s">
        <v>565</v>
      </c>
      <c r="B263" s="151" t="s">
        <v>566</v>
      </c>
      <c r="C263" s="152" t="s">
        <v>565</v>
      </c>
      <c r="D263" s="153">
        <f>D264+D268+D273+D279</f>
        <v>0</v>
      </c>
      <c r="E263" s="153">
        <f>E264+E268+E273+E279</f>
        <v>0</v>
      </c>
      <c r="F263" s="154" t="str">
        <f t="shared" si="4"/>
        <v>-</v>
      </c>
    </row>
    <row r="264" spans="1:6" ht="12.75" customHeight="1" x14ac:dyDescent="0.2">
      <c r="A264" s="150" t="s">
        <v>567</v>
      </c>
      <c r="B264" s="151" t="s">
        <v>568</v>
      </c>
      <c r="C264" s="152" t="s">
        <v>567</v>
      </c>
      <c r="D264" s="153">
        <f>SUM(D265:D267)</f>
        <v>0</v>
      </c>
      <c r="E264" s="153">
        <f>SUM(E265:E267)</f>
        <v>0</v>
      </c>
      <c r="F264" s="154" t="str">
        <f t="shared" si="4"/>
        <v>-</v>
      </c>
    </row>
    <row r="265" spans="1:6" ht="12.75" customHeight="1" x14ac:dyDescent="0.2">
      <c r="A265" s="150" t="s">
        <v>569</v>
      </c>
      <c r="B265" s="151" t="s">
        <v>570</v>
      </c>
      <c r="C265" s="152" t="s">
        <v>569</v>
      </c>
      <c r="D265" s="155">
        <v>0</v>
      </c>
      <c r="E265" s="155">
        <v>0</v>
      </c>
      <c r="F265" s="154" t="str">
        <f t="shared" si="4"/>
        <v>-</v>
      </c>
    </row>
    <row r="266" spans="1:6" ht="12.75" customHeight="1" x14ac:dyDescent="0.2">
      <c r="A266" s="150" t="s">
        <v>571</v>
      </c>
      <c r="B266" s="151" t="s">
        <v>572</v>
      </c>
      <c r="C266" s="152" t="s">
        <v>571</v>
      </c>
      <c r="D266" s="155">
        <v>0</v>
      </c>
      <c r="E266" s="155">
        <v>0</v>
      </c>
      <c r="F266" s="154" t="str">
        <f t="shared" si="4"/>
        <v>-</v>
      </c>
    </row>
    <row r="267" spans="1:6" ht="12.75" customHeight="1" x14ac:dyDescent="0.2">
      <c r="A267" s="150" t="s">
        <v>573</v>
      </c>
      <c r="B267" s="151" t="s">
        <v>574</v>
      </c>
      <c r="C267" s="152" t="s">
        <v>573</v>
      </c>
      <c r="D267" s="155">
        <v>0</v>
      </c>
      <c r="E267" s="155">
        <v>0</v>
      </c>
      <c r="F267" s="154" t="str">
        <f t="shared" si="4"/>
        <v>-</v>
      </c>
    </row>
    <row r="268" spans="1:6" ht="12.75" customHeight="1" x14ac:dyDescent="0.2">
      <c r="A268" s="150" t="s">
        <v>575</v>
      </c>
      <c r="B268" s="157" t="s">
        <v>576</v>
      </c>
      <c r="C268" s="152" t="s">
        <v>575</v>
      </c>
      <c r="D268" s="153">
        <f>SUM(D269:D272)</f>
        <v>0</v>
      </c>
      <c r="E268" s="153">
        <f>SUM(E269:E272)</f>
        <v>0</v>
      </c>
      <c r="F268" s="154" t="str">
        <f t="shared" si="4"/>
        <v>-</v>
      </c>
    </row>
    <row r="269" spans="1:6" ht="12.75" customHeight="1" x14ac:dyDescent="0.2">
      <c r="A269" s="150" t="s">
        <v>577</v>
      </c>
      <c r="B269" s="151" t="s">
        <v>578</v>
      </c>
      <c r="C269" s="152" t="s">
        <v>577</v>
      </c>
      <c r="D269" s="155">
        <v>0</v>
      </c>
      <c r="E269" s="155">
        <v>0</v>
      </c>
      <c r="F269" s="154" t="str">
        <f t="shared" si="4"/>
        <v>-</v>
      </c>
    </row>
    <row r="270" spans="1:6" ht="12.75" customHeight="1" x14ac:dyDescent="0.2">
      <c r="A270" s="150" t="s">
        <v>579</v>
      </c>
      <c r="B270" s="151" t="s">
        <v>580</v>
      </c>
      <c r="C270" s="152" t="s">
        <v>579</v>
      </c>
      <c r="D270" s="155">
        <v>0</v>
      </c>
      <c r="E270" s="155">
        <v>0</v>
      </c>
      <c r="F270" s="154" t="str">
        <f t="shared" si="4"/>
        <v>-</v>
      </c>
    </row>
    <row r="271" spans="1:6" ht="12.75" customHeight="1" x14ac:dyDescent="0.2">
      <c r="A271" s="150" t="s">
        <v>581</v>
      </c>
      <c r="B271" s="151" t="s">
        <v>582</v>
      </c>
      <c r="C271" s="152" t="s">
        <v>581</v>
      </c>
      <c r="D271" s="155">
        <v>0</v>
      </c>
      <c r="E271" s="155">
        <v>0</v>
      </c>
      <c r="F271" s="154" t="str">
        <f t="shared" si="4"/>
        <v>-</v>
      </c>
    </row>
    <row r="272" spans="1:6" ht="24" customHeight="1" x14ac:dyDescent="0.2">
      <c r="A272" s="150" t="s">
        <v>583</v>
      </c>
      <c r="B272" s="151" t="s">
        <v>584</v>
      </c>
      <c r="C272" s="152" t="s">
        <v>583</v>
      </c>
      <c r="D272" s="155">
        <v>0</v>
      </c>
      <c r="E272" s="155">
        <v>0</v>
      </c>
      <c r="F272" s="154" t="str">
        <f t="shared" si="4"/>
        <v>-</v>
      </c>
    </row>
    <row r="273" spans="1:6" ht="12.75" customHeight="1" x14ac:dyDescent="0.2">
      <c r="A273" s="150" t="s">
        <v>585</v>
      </c>
      <c r="B273" s="151" t="s">
        <v>586</v>
      </c>
      <c r="C273" s="152" t="s">
        <v>585</v>
      </c>
      <c r="D273" s="153">
        <f>SUM(D274:D278)</f>
        <v>0</v>
      </c>
      <c r="E273" s="153">
        <f>SUM(E274:E278)</f>
        <v>0</v>
      </c>
      <c r="F273" s="154" t="str">
        <f t="shared" si="4"/>
        <v>-</v>
      </c>
    </row>
    <row r="274" spans="1:6" ht="12.75" customHeight="1" x14ac:dyDescent="0.2">
      <c r="A274" s="150" t="s">
        <v>587</v>
      </c>
      <c r="B274" s="151" t="s">
        <v>588</v>
      </c>
      <c r="C274" s="152" t="s">
        <v>587</v>
      </c>
      <c r="D274" s="155">
        <v>0</v>
      </c>
      <c r="E274" s="155">
        <v>0</v>
      </c>
      <c r="F274" s="154" t="str">
        <f t="shared" si="4"/>
        <v>-</v>
      </c>
    </row>
    <row r="275" spans="1:6" ht="12.75" customHeight="1" x14ac:dyDescent="0.2">
      <c r="A275" s="150" t="s">
        <v>589</v>
      </c>
      <c r="B275" s="151" t="s">
        <v>590</v>
      </c>
      <c r="C275" s="152" t="s">
        <v>589</v>
      </c>
      <c r="D275" s="155">
        <v>0</v>
      </c>
      <c r="E275" s="155">
        <v>0</v>
      </c>
      <c r="F275" s="154" t="str">
        <f t="shared" si="4"/>
        <v>-</v>
      </c>
    </row>
    <row r="276" spans="1:6" ht="12.75" customHeight="1" x14ac:dyDescent="0.2">
      <c r="A276" s="150" t="s">
        <v>591</v>
      </c>
      <c r="B276" s="151" t="s">
        <v>592</v>
      </c>
      <c r="C276" s="152" t="s">
        <v>591</v>
      </c>
      <c r="D276" s="155">
        <v>0</v>
      </c>
      <c r="E276" s="155">
        <v>0</v>
      </c>
      <c r="F276" s="154" t="str">
        <f t="shared" si="4"/>
        <v>-</v>
      </c>
    </row>
    <row r="277" spans="1:6" ht="12.75" customHeight="1" x14ac:dyDescent="0.2">
      <c r="A277" s="150" t="s">
        <v>593</v>
      </c>
      <c r="B277" s="151" t="s">
        <v>594</v>
      </c>
      <c r="C277" s="152" t="s">
        <v>593</v>
      </c>
      <c r="D277" s="155">
        <v>0</v>
      </c>
      <c r="E277" s="155">
        <v>0</v>
      </c>
      <c r="F277" s="154" t="str">
        <f t="shared" si="4"/>
        <v>-</v>
      </c>
    </row>
    <row r="278" spans="1:6" ht="12.75" customHeight="1" x14ac:dyDescent="0.2">
      <c r="A278" s="150" t="s">
        <v>595</v>
      </c>
      <c r="B278" s="151" t="s">
        <v>345</v>
      </c>
      <c r="C278" s="152" t="s">
        <v>595</v>
      </c>
      <c r="D278" s="155">
        <v>0</v>
      </c>
      <c r="E278" s="155">
        <v>0</v>
      </c>
      <c r="F278" s="154" t="str">
        <f t="shared" si="4"/>
        <v>-</v>
      </c>
    </row>
    <row r="279" spans="1:6" ht="12.75" customHeight="1" x14ac:dyDescent="0.2">
      <c r="A279" s="150" t="s">
        <v>596</v>
      </c>
      <c r="B279" s="157" t="s">
        <v>597</v>
      </c>
      <c r="C279" s="152" t="s">
        <v>596</v>
      </c>
      <c r="D279" s="153">
        <f>SUM(D280:D284)</f>
        <v>0</v>
      </c>
      <c r="E279" s="153">
        <f>SUM(E280:E284)</f>
        <v>0</v>
      </c>
      <c r="F279" s="154" t="str">
        <f t="shared" si="4"/>
        <v>-</v>
      </c>
    </row>
    <row r="280" spans="1:6" ht="24" customHeight="1" x14ac:dyDescent="0.2">
      <c r="A280" s="150" t="s">
        <v>598</v>
      </c>
      <c r="B280" s="151" t="s">
        <v>599</v>
      </c>
      <c r="C280" s="152" t="s">
        <v>598</v>
      </c>
      <c r="D280" s="155">
        <v>0</v>
      </c>
      <c r="E280" s="155">
        <v>0</v>
      </c>
      <c r="F280" s="154" t="str">
        <f t="shared" si="4"/>
        <v>-</v>
      </c>
    </row>
    <row r="281" spans="1:6" ht="24" customHeight="1" x14ac:dyDescent="0.2">
      <c r="A281" s="150" t="s">
        <v>600</v>
      </c>
      <c r="B281" s="151" t="s">
        <v>601</v>
      </c>
      <c r="C281" s="152" t="s">
        <v>600</v>
      </c>
      <c r="D281" s="155">
        <v>0</v>
      </c>
      <c r="E281" s="155">
        <v>0</v>
      </c>
      <c r="F281" s="154" t="str">
        <f t="shared" si="4"/>
        <v>-</v>
      </c>
    </row>
    <row r="282" spans="1:6" ht="12.75" customHeight="1" x14ac:dyDescent="0.2">
      <c r="A282" s="150" t="s">
        <v>602</v>
      </c>
      <c r="B282" s="151" t="s">
        <v>603</v>
      </c>
      <c r="C282" s="152" t="s">
        <v>602</v>
      </c>
      <c r="D282" s="155">
        <v>0</v>
      </c>
      <c r="E282" s="155">
        <v>0</v>
      </c>
      <c r="F282" s="154" t="str">
        <f t="shared" si="4"/>
        <v>-</v>
      </c>
    </row>
    <row r="283" spans="1:6" ht="12.75" customHeight="1" x14ac:dyDescent="0.2">
      <c r="A283" s="150" t="s">
        <v>604</v>
      </c>
      <c r="B283" s="151" t="s">
        <v>605</v>
      </c>
      <c r="C283" s="152" t="s">
        <v>604</v>
      </c>
      <c r="D283" s="155">
        <v>0</v>
      </c>
      <c r="E283" s="155">
        <v>0</v>
      </c>
      <c r="F283" s="154" t="str">
        <f t="shared" si="4"/>
        <v>-</v>
      </c>
    </row>
    <row r="284" spans="1:6" ht="24" customHeight="1" x14ac:dyDescent="0.2">
      <c r="A284" s="150" t="s">
        <v>606</v>
      </c>
      <c r="B284" s="151" t="s">
        <v>607</v>
      </c>
      <c r="C284" s="152" t="s">
        <v>606</v>
      </c>
      <c r="D284" s="155">
        <v>0</v>
      </c>
      <c r="E284" s="155">
        <v>0</v>
      </c>
      <c r="F284" s="154" t="str">
        <f t="shared" si="4"/>
        <v>-</v>
      </c>
    </row>
    <row r="285" spans="1:6" ht="12.75" customHeight="1" x14ac:dyDescent="0.2">
      <c r="A285" s="150"/>
      <c r="B285" s="151" t="s">
        <v>608</v>
      </c>
      <c r="C285" s="152" t="s">
        <v>609</v>
      </c>
      <c r="D285" s="155">
        <v>0</v>
      </c>
      <c r="E285" s="155">
        <v>0</v>
      </c>
      <c r="F285" s="154" t="str">
        <f t="shared" si="4"/>
        <v>-</v>
      </c>
    </row>
    <row r="286" spans="1:6" ht="12.75" customHeight="1" x14ac:dyDescent="0.2">
      <c r="A286" s="150"/>
      <c r="B286" s="151" t="s">
        <v>610</v>
      </c>
      <c r="C286" s="152" t="s">
        <v>611</v>
      </c>
      <c r="D286" s="155">
        <v>0</v>
      </c>
      <c r="E286" s="155">
        <v>0</v>
      </c>
      <c r="F286" s="154" t="str">
        <f t="shared" si="4"/>
        <v>-</v>
      </c>
    </row>
    <row r="287" spans="1:6" ht="12.75" customHeight="1" x14ac:dyDescent="0.2">
      <c r="A287" s="150"/>
      <c r="B287" s="151" t="s">
        <v>612</v>
      </c>
      <c r="C287" s="152" t="s">
        <v>613</v>
      </c>
      <c r="D287" s="153">
        <f>IF(D286&gt;=D285,D286-D285,0)</f>
        <v>0</v>
      </c>
      <c r="E287" s="153">
        <f>IF(E286&gt;=E285,E286-E285,0)</f>
        <v>0</v>
      </c>
      <c r="F287" s="154" t="str">
        <f t="shared" si="4"/>
        <v>-</v>
      </c>
    </row>
    <row r="288" spans="1:6" ht="12.75" customHeight="1" x14ac:dyDescent="0.2">
      <c r="A288" s="150"/>
      <c r="B288" s="151" t="s">
        <v>614</v>
      </c>
      <c r="C288" s="152" t="s">
        <v>615</v>
      </c>
      <c r="D288" s="153">
        <f>IF(D285&gt;=D286,D285-D286,0)</f>
        <v>0</v>
      </c>
      <c r="E288" s="153">
        <f>IF(E285&gt;=E286,E285-E286,0)</f>
        <v>0</v>
      </c>
      <c r="F288" s="154" t="str">
        <f t="shared" si="4"/>
        <v>-</v>
      </c>
    </row>
    <row r="289" spans="1:26" ht="12.75" customHeight="1" x14ac:dyDescent="0.2">
      <c r="A289" s="150"/>
      <c r="B289" s="151" t="s">
        <v>616</v>
      </c>
      <c r="C289" s="152" t="s">
        <v>617</v>
      </c>
      <c r="D289" s="153">
        <f>D151-D287+D288</f>
        <v>843258.42</v>
      </c>
      <c r="E289" s="153">
        <f>E151-E287+E288</f>
        <v>1068046.4099999999</v>
      </c>
      <c r="F289" s="154">
        <f t="shared" si="4"/>
        <v>126.65707032015166</v>
      </c>
    </row>
    <row r="290" spans="1:26" ht="12.75" customHeight="1" x14ac:dyDescent="0.2">
      <c r="A290" s="150"/>
      <c r="B290" s="151" t="s">
        <v>618</v>
      </c>
      <c r="C290" s="152" t="s">
        <v>619</v>
      </c>
      <c r="D290" s="153">
        <f>IF(D6&gt;=D289,D6-D289,0)</f>
        <v>43392.380000000005</v>
      </c>
      <c r="E290" s="153">
        <f>IF(E6&gt;=E289,E6-E289,0)</f>
        <v>60657.050000000047</v>
      </c>
      <c r="F290" s="154">
        <f t="shared" si="4"/>
        <v>139.78733132407129</v>
      </c>
    </row>
    <row r="291" spans="1:26" ht="12.75" customHeight="1" x14ac:dyDescent="0.2">
      <c r="A291" s="150"/>
      <c r="B291" s="151" t="s">
        <v>620</v>
      </c>
      <c r="C291" s="152" t="s">
        <v>621</v>
      </c>
      <c r="D291" s="153">
        <f>IF(D289&gt;=D6,D289-D6,0)</f>
        <v>0</v>
      </c>
      <c r="E291" s="153">
        <f>IF(E289&gt;=E6,E289-E6,0)</f>
        <v>0</v>
      </c>
      <c r="F291" s="154" t="str">
        <f t="shared" si="4"/>
        <v>-</v>
      </c>
    </row>
    <row r="292" spans="1:26" ht="12.75" customHeight="1" x14ac:dyDescent="0.2">
      <c r="A292" s="150" t="s">
        <v>622</v>
      </c>
      <c r="B292" s="151" t="s">
        <v>623</v>
      </c>
      <c r="C292" s="152" t="s">
        <v>622</v>
      </c>
      <c r="D292" s="155">
        <v>9861.0499999999993</v>
      </c>
      <c r="E292" s="155">
        <v>0</v>
      </c>
      <c r="F292" s="154">
        <f t="shared" si="4"/>
        <v>0</v>
      </c>
    </row>
    <row r="293" spans="1:26" ht="12.75" customHeight="1" x14ac:dyDescent="0.2">
      <c r="A293" s="150" t="s">
        <v>624</v>
      </c>
      <c r="B293" s="151" t="s">
        <v>625</v>
      </c>
      <c r="C293" s="152" t="s">
        <v>624</v>
      </c>
      <c r="D293" s="155">
        <v>0</v>
      </c>
      <c r="E293" s="155">
        <v>0</v>
      </c>
      <c r="F293" s="154" t="str">
        <f t="shared" si="4"/>
        <v>-</v>
      </c>
    </row>
    <row r="294" spans="1:26" ht="12.75" customHeight="1" x14ac:dyDescent="0.2">
      <c r="A294" s="150" t="s">
        <v>626</v>
      </c>
      <c r="B294" s="151" t="s">
        <v>627</v>
      </c>
      <c r="C294" s="152" t="s">
        <v>626</v>
      </c>
      <c r="D294" s="155">
        <v>6154.77</v>
      </c>
      <c r="E294" s="155">
        <v>6590.37</v>
      </c>
      <c r="F294" s="154">
        <f t="shared" si="4"/>
        <v>107.07743749969534</v>
      </c>
    </row>
    <row r="295" spans="1:26" ht="24" customHeight="1" x14ac:dyDescent="0.2">
      <c r="A295" s="150" t="s">
        <v>628</v>
      </c>
      <c r="B295" s="151" t="s">
        <v>629</v>
      </c>
      <c r="C295" s="152" t="s">
        <v>628</v>
      </c>
      <c r="D295" s="155">
        <v>6154.77</v>
      </c>
      <c r="E295" s="155">
        <v>6590.37</v>
      </c>
      <c r="F295" s="154">
        <f t="shared" si="4"/>
        <v>107.07743749969534</v>
      </c>
    </row>
    <row r="296" spans="1:26" ht="12.75" customHeight="1" x14ac:dyDescent="0.2">
      <c r="A296" s="159" t="s">
        <v>630</v>
      </c>
      <c r="B296" s="160" t="s">
        <v>631</v>
      </c>
      <c r="C296" s="161" t="s">
        <v>630</v>
      </c>
      <c r="D296" s="162">
        <v>0</v>
      </c>
      <c r="E296" s="162">
        <v>0</v>
      </c>
      <c r="F296" s="163" t="str">
        <f t="shared" si="4"/>
        <v>-</v>
      </c>
    </row>
    <row r="297" spans="1:26" ht="19.5" customHeight="1" x14ac:dyDescent="0.2">
      <c r="A297" s="18" t="s">
        <v>632</v>
      </c>
      <c r="B297" s="17"/>
      <c r="C297" s="146"/>
      <c r="D297" s="164"/>
      <c r="E297" s="164"/>
      <c r="F297" s="149"/>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2.75" customHeight="1" x14ac:dyDescent="0.2">
      <c r="A298" s="150" t="s">
        <v>633</v>
      </c>
      <c r="B298" s="151" t="s">
        <v>634</v>
      </c>
      <c r="C298" s="152" t="s">
        <v>633</v>
      </c>
      <c r="D298" s="153">
        <f>D299+D311+D344+D348</f>
        <v>0</v>
      </c>
      <c r="E298" s="153">
        <f>E299+E311+E344+E348</f>
        <v>0</v>
      </c>
      <c r="F298" s="154" t="str">
        <f t="shared" ref="F298:F329" si="5">IF(D298&lt;&gt;0,IF(E298/D298&gt;=100,"&gt;&gt;100",E298/D298*100),"-")</f>
        <v>-</v>
      </c>
    </row>
    <row r="299" spans="1:26" ht="12.75" customHeight="1" x14ac:dyDescent="0.2">
      <c r="A299" s="150" t="s">
        <v>635</v>
      </c>
      <c r="B299" s="151" t="s">
        <v>636</v>
      </c>
      <c r="C299" s="152" t="s">
        <v>635</v>
      </c>
      <c r="D299" s="153">
        <f>D300+D304</f>
        <v>0</v>
      </c>
      <c r="E299" s="153">
        <f>E300+E304</f>
        <v>0</v>
      </c>
      <c r="F299" s="154" t="str">
        <f t="shared" si="5"/>
        <v>-</v>
      </c>
    </row>
    <row r="300" spans="1:26" ht="24" customHeight="1" x14ac:dyDescent="0.2">
      <c r="A300" s="150" t="s">
        <v>637</v>
      </c>
      <c r="B300" s="151" t="s">
        <v>638</v>
      </c>
      <c r="C300" s="152" t="s">
        <v>637</v>
      </c>
      <c r="D300" s="153">
        <f>SUM(D301:D303)</f>
        <v>0</v>
      </c>
      <c r="E300" s="153">
        <f>SUM(E301:E303)</f>
        <v>0</v>
      </c>
      <c r="F300" s="154" t="str">
        <f t="shared" si="5"/>
        <v>-</v>
      </c>
    </row>
    <row r="301" spans="1:26" ht="12.75" customHeight="1" x14ac:dyDescent="0.2">
      <c r="A301" s="150" t="s">
        <v>639</v>
      </c>
      <c r="B301" s="151" t="s">
        <v>640</v>
      </c>
      <c r="C301" s="152" t="s">
        <v>639</v>
      </c>
      <c r="D301" s="155">
        <v>0</v>
      </c>
      <c r="E301" s="155">
        <v>0</v>
      </c>
      <c r="F301" s="154" t="str">
        <f t="shared" si="5"/>
        <v>-</v>
      </c>
    </row>
    <row r="302" spans="1:26" ht="12.75" customHeight="1" x14ac:dyDescent="0.2">
      <c r="A302" s="150" t="s">
        <v>641</v>
      </c>
      <c r="B302" s="151" t="s">
        <v>642</v>
      </c>
      <c r="C302" s="152" t="s">
        <v>641</v>
      </c>
      <c r="D302" s="155">
        <v>0</v>
      </c>
      <c r="E302" s="155">
        <v>0</v>
      </c>
      <c r="F302" s="154" t="str">
        <f t="shared" si="5"/>
        <v>-</v>
      </c>
    </row>
    <row r="303" spans="1:26" ht="12.75" customHeight="1" x14ac:dyDescent="0.2">
      <c r="A303" s="150" t="s">
        <v>643</v>
      </c>
      <c r="B303" s="151" t="s">
        <v>644</v>
      </c>
      <c r="C303" s="152" t="s">
        <v>643</v>
      </c>
      <c r="D303" s="155">
        <v>0</v>
      </c>
      <c r="E303" s="155">
        <v>0</v>
      </c>
      <c r="F303" s="154" t="str">
        <f t="shared" si="5"/>
        <v>-</v>
      </c>
    </row>
    <row r="304" spans="1:26" ht="12.75" customHeight="1" x14ac:dyDescent="0.2">
      <c r="A304" s="150" t="s">
        <v>645</v>
      </c>
      <c r="B304" s="151" t="s">
        <v>646</v>
      </c>
      <c r="C304" s="152" t="s">
        <v>645</v>
      </c>
      <c r="D304" s="153">
        <f>SUM(D305:D310)</f>
        <v>0</v>
      </c>
      <c r="E304" s="153">
        <f>SUM(E305:E310)</f>
        <v>0</v>
      </c>
      <c r="F304" s="154" t="str">
        <f t="shared" si="5"/>
        <v>-</v>
      </c>
    </row>
    <row r="305" spans="1:6" ht="12.75" customHeight="1" x14ac:dyDescent="0.2">
      <c r="A305" s="150" t="s">
        <v>647</v>
      </c>
      <c r="B305" s="151" t="s">
        <v>648</v>
      </c>
      <c r="C305" s="152" t="s">
        <v>647</v>
      </c>
      <c r="D305" s="155">
        <v>0</v>
      </c>
      <c r="E305" s="155">
        <v>0</v>
      </c>
      <c r="F305" s="154" t="str">
        <f t="shared" si="5"/>
        <v>-</v>
      </c>
    </row>
    <row r="306" spans="1:6" ht="12.75" customHeight="1" x14ac:dyDescent="0.2">
      <c r="A306" s="150" t="s">
        <v>649</v>
      </c>
      <c r="B306" s="151" t="s">
        <v>650</v>
      </c>
      <c r="C306" s="152" t="s">
        <v>649</v>
      </c>
      <c r="D306" s="155">
        <v>0</v>
      </c>
      <c r="E306" s="155">
        <v>0</v>
      </c>
      <c r="F306" s="154" t="str">
        <f t="shared" si="5"/>
        <v>-</v>
      </c>
    </row>
    <row r="307" spans="1:6" ht="12.75" customHeight="1" x14ac:dyDescent="0.2">
      <c r="A307" s="150" t="s">
        <v>651</v>
      </c>
      <c r="B307" s="151" t="s">
        <v>652</v>
      </c>
      <c r="C307" s="152" t="s">
        <v>651</v>
      </c>
      <c r="D307" s="155">
        <v>0</v>
      </c>
      <c r="E307" s="155">
        <v>0</v>
      </c>
      <c r="F307" s="154" t="str">
        <f t="shared" si="5"/>
        <v>-</v>
      </c>
    </row>
    <row r="308" spans="1:6" ht="12.75" customHeight="1" x14ac:dyDescent="0.2">
      <c r="A308" s="150" t="s">
        <v>653</v>
      </c>
      <c r="B308" s="151" t="s">
        <v>654</v>
      </c>
      <c r="C308" s="152" t="s">
        <v>653</v>
      </c>
      <c r="D308" s="155">
        <v>0</v>
      </c>
      <c r="E308" s="155">
        <v>0</v>
      </c>
      <c r="F308" s="154" t="str">
        <f t="shared" si="5"/>
        <v>-</v>
      </c>
    </row>
    <row r="309" spans="1:6" ht="12.75" customHeight="1" x14ac:dyDescent="0.2">
      <c r="A309" s="150" t="s">
        <v>655</v>
      </c>
      <c r="B309" s="151" t="s">
        <v>656</v>
      </c>
      <c r="C309" s="152" t="s">
        <v>655</v>
      </c>
      <c r="D309" s="155">
        <v>0</v>
      </c>
      <c r="E309" s="155">
        <v>0</v>
      </c>
      <c r="F309" s="154" t="str">
        <f t="shared" si="5"/>
        <v>-</v>
      </c>
    </row>
    <row r="310" spans="1:6" ht="12.75" customHeight="1" x14ac:dyDescent="0.2">
      <c r="A310" s="150" t="s">
        <v>657</v>
      </c>
      <c r="B310" s="151" t="s">
        <v>658</v>
      </c>
      <c r="C310" s="152" t="s">
        <v>657</v>
      </c>
      <c r="D310" s="155">
        <v>0</v>
      </c>
      <c r="E310" s="155">
        <v>0</v>
      </c>
      <c r="F310" s="154" t="str">
        <f t="shared" si="5"/>
        <v>-</v>
      </c>
    </row>
    <row r="311" spans="1:6" ht="24" customHeight="1" x14ac:dyDescent="0.2">
      <c r="A311" s="150" t="s">
        <v>659</v>
      </c>
      <c r="B311" s="156" t="s">
        <v>660</v>
      </c>
      <c r="C311" s="152" t="s">
        <v>659</v>
      </c>
      <c r="D311" s="153">
        <f>D312+D317+D326+D331+D336+D339</f>
        <v>0</v>
      </c>
      <c r="E311" s="153">
        <f>E312+E317+E326+E331+E336+E339</f>
        <v>0</v>
      </c>
      <c r="F311" s="154" t="str">
        <f t="shared" si="5"/>
        <v>-</v>
      </c>
    </row>
    <row r="312" spans="1:6" ht="12.75" customHeight="1" x14ac:dyDescent="0.2">
      <c r="A312" s="150" t="s">
        <v>661</v>
      </c>
      <c r="B312" s="151" t="s">
        <v>662</v>
      </c>
      <c r="C312" s="152" t="s">
        <v>661</v>
      </c>
      <c r="D312" s="153">
        <f>SUM(D313:D316)</f>
        <v>0</v>
      </c>
      <c r="E312" s="153">
        <f>SUM(E313:E316)</f>
        <v>0</v>
      </c>
      <c r="F312" s="154" t="str">
        <f t="shared" si="5"/>
        <v>-</v>
      </c>
    </row>
    <row r="313" spans="1:6" ht="12.75" customHeight="1" x14ac:dyDescent="0.2">
      <c r="A313" s="150" t="s">
        <v>663</v>
      </c>
      <c r="B313" s="151" t="s">
        <v>664</v>
      </c>
      <c r="C313" s="152" t="s">
        <v>663</v>
      </c>
      <c r="D313" s="155">
        <v>0</v>
      </c>
      <c r="E313" s="155">
        <v>0</v>
      </c>
      <c r="F313" s="154" t="str">
        <f t="shared" si="5"/>
        <v>-</v>
      </c>
    </row>
    <row r="314" spans="1:6" ht="12.75" customHeight="1" x14ac:dyDescent="0.2">
      <c r="A314" s="150" t="s">
        <v>665</v>
      </c>
      <c r="B314" s="151" t="s">
        <v>666</v>
      </c>
      <c r="C314" s="152" t="s">
        <v>665</v>
      </c>
      <c r="D314" s="155">
        <v>0</v>
      </c>
      <c r="E314" s="155">
        <v>0</v>
      </c>
      <c r="F314" s="154" t="str">
        <f t="shared" si="5"/>
        <v>-</v>
      </c>
    </row>
    <row r="315" spans="1:6" ht="12.75" customHeight="1" x14ac:dyDescent="0.2">
      <c r="A315" s="150" t="s">
        <v>667</v>
      </c>
      <c r="B315" s="151" t="s">
        <v>668</v>
      </c>
      <c r="C315" s="152" t="s">
        <v>667</v>
      </c>
      <c r="D315" s="155">
        <v>0</v>
      </c>
      <c r="E315" s="155">
        <v>0</v>
      </c>
      <c r="F315" s="154" t="str">
        <f t="shared" si="5"/>
        <v>-</v>
      </c>
    </row>
    <row r="316" spans="1:6" ht="12.75" customHeight="1" x14ac:dyDescent="0.2">
      <c r="A316" s="150" t="s">
        <v>669</v>
      </c>
      <c r="B316" s="151" t="s">
        <v>670</v>
      </c>
      <c r="C316" s="152" t="s">
        <v>669</v>
      </c>
      <c r="D316" s="155">
        <v>0</v>
      </c>
      <c r="E316" s="155">
        <v>0</v>
      </c>
      <c r="F316" s="154" t="str">
        <f t="shared" si="5"/>
        <v>-</v>
      </c>
    </row>
    <row r="317" spans="1:6" ht="12.75" customHeight="1" x14ac:dyDescent="0.2">
      <c r="A317" s="150" t="s">
        <v>671</v>
      </c>
      <c r="B317" s="151" t="s">
        <v>672</v>
      </c>
      <c r="C317" s="152" t="s">
        <v>671</v>
      </c>
      <c r="D317" s="153">
        <f>SUM(D318:D325)</f>
        <v>0</v>
      </c>
      <c r="E317" s="153">
        <f>SUM(E318:E325)</f>
        <v>0</v>
      </c>
      <c r="F317" s="154" t="str">
        <f t="shared" si="5"/>
        <v>-</v>
      </c>
    </row>
    <row r="318" spans="1:6" ht="12.75" customHeight="1" x14ac:dyDescent="0.2">
      <c r="A318" s="150" t="s">
        <v>673</v>
      </c>
      <c r="B318" s="151" t="s">
        <v>674</v>
      </c>
      <c r="C318" s="152" t="s">
        <v>673</v>
      </c>
      <c r="D318" s="155">
        <v>0</v>
      </c>
      <c r="E318" s="155">
        <v>0</v>
      </c>
      <c r="F318" s="154" t="str">
        <f t="shared" si="5"/>
        <v>-</v>
      </c>
    </row>
    <row r="319" spans="1:6" ht="12.75" customHeight="1" x14ac:dyDescent="0.2">
      <c r="A319" s="150" t="s">
        <v>675</v>
      </c>
      <c r="B319" s="151" t="s">
        <v>676</v>
      </c>
      <c r="C319" s="152" t="s">
        <v>675</v>
      </c>
      <c r="D319" s="155">
        <v>0</v>
      </c>
      <c r="E319" s="155">
        <v>0</v>
      </c>
      <c r="F319" s="154" t="str">
        <f t="shared" si="5"/>
        <v>-</v>
      </c>
    </row>
    <row r="320" spans="1:6" ht="12.75" customHeight="1" x14ac:dyDescent="0.2">
      <c r="A320" s="150" t="s">
        <v>677</v>
      </c>
      <c r="B320" s="151" t="s">
        <v>678</v>
      </c>
      <c r="C320" s="152" t="s">
        <v>677</v>
      </c>
      <c r="D320" s="155">
        <v>0</v>
      </c>
      <c r="E320" s="155">
        <v>0</v>
      </c>
      <c r="F320" s="154" t="str">
        <f t="shared" si="5"/>
        <v>-</v>
      </c>
    </row>
    <row r="321" spans="1:6" ht="12.75" customHeight="1" x14ac:dyDescent="0.2">
      <c r="A321" s="150" t="s">
        <v>679</v>
      </c>
      <c r="B321" s="151" t="s">
        <v>680</v>
      </c>
      <c r="C321" s="152" t="s">
        <v>679</v>
      </c>
      <c r="D321" s="155">
        <v>0</v>
      </c>
      <c r="E321" s="155">
        <v>0</v>
      </c>
      <c r="F321" s="154" t="str">
        <f t="shared" si="5"/>
        <v>-</v>
      </c>
    </row>
    <row r="322" spans="1:6" ht="12.75" customHeight="1" x14ac:dyDescent="0.2">
      <c r="A322" s="150" t="s">
        <v>681</v>
      </c>
      <c r="B322" s="151" t="s">
        <v>682</v>
      </c>
      <c r="C322" s="152" t="s">
        <v>681</v>
      </c>
      <c r="D322" s="155">
        <v>0</v>
      </c>
      <c r="E322" s="155">
        <v>0</v>
      </c>
      <c r="F322" s="154" t="str">
        <f t="shared" si="5"/>
        <v>-</v>
      </c>
    </row>
    <row r="323" spans="1:6" ht="12.75" customHeight="1" x14ac:dyDescent="0.2">
      <c r="A323" s="150" t="s">
        <v>683</v>
      </c>
      <c r="B323" s="151" t="s">
        <v>684</v>
      </c>
      <c r="C323" s="152" t="s">
        <v>683</v>
      </c>
      <c r="D323" s="155">
        <v>0</v>
      </c>
      <c r="E323" s="155">
        <v>0</v>
      </c>
      <c r="F323" s="154" t="str">
        <f t="shared" si="5"/>
        <v>-</v>
      </c>
    </row>
    <row r="324" spans="1:6" ht="12.75" customHeight="1" x14ac:dyDescent="0.2">
      <c r="A324" s="150" t="s">
        <v>685</v>
      </c>
      <c r="B324" s="151" t="s">
        <v>686</v>
      </c>
      <c r="C324" s="152" t="s">
        <v>685</v>
      </c>
      <c r="D324" s="155">
        <v>0</v>
      </c>
      <c r="E324" s="155">
        <v>0</v>
      </c>
      <c r="F324" s="154" t="str">
        <f t="shared" si="5"/>
        <v>-</v>
      </c>
    </row>
    <row r="325" spans="1:6" ht="12.75" customHeight="1" x14ac:dyDescent="0.2">
      <c r="A325" s="150" t="s">
        <v>687</v>
      </c>
      <c r="B325" s="151" t="s">
        <v>688</v>
      </c>
      <c r="C325" s="152" t="s">
        <v>687</v>
      </c>
      <c r="D325" s="155">
        <v>0</v>
      </c>
      <c r="E325" s="155">
        <v>0</v>
      </c>
      <c r="F325" s="154" t="str">
        <f t="shared" si="5"/>
        <v>-</v>
      </c>
    </row>
    <row r="326" spans="1:6" ht="12.75" customHeight="1" x14ac:dyDescent="0.2">
      <c r="A326" s="150" t="s">
        <v>689</v>
      </c>
      <c r="B326" s="156" t="s">
        <v>690</v>
      </c>
      <c r="C326" s="152" t="s">
        <v>689</v>
      </c>
      <c r="D326" s="153">
        <f>SUM(D327:D330)</f>
        <v>0</v>
      </c>
      <c r="E326" s="153">
        <f>SUM(E327:E330)</f>
        <v>0</v>
      </c>
      <c r="F326" s="154" t="str">
        <f t="shared" si="5"/>
        <v>-</v>
      </c>
    </row>
    <row r="327" spans="1:6" ht="12.75" customHeight="1" x14ac:dyDescent="0.2">
      <c r="A327" s="150" t="s">
        <v>691</v>
      </c>
      <c r="B327" s="151" t="s">
        <v>692</v>
      </c>
      <c r="C327" s="152" t="s">
        <v>691</v>
      </c>
      <c r="D327" s="155">
        <v>0</v>
      </c>
      <c r="E327" s="155">
        <v>0</v>
      </c>
      <c r="F327" s="154" t="str">
        <f t="shared" si="5"/>
        <v>-</v>
      </c>
    </row>
    <row r="328" spans="1:6" ht="12.75" customHeight="1" x14ac:dyDescent="0.2">
      <c r="A328" s="150" t="s">
        <v>693</v>
      </c>
      <c r="B328" s="151" t="s">
        <v>694</v>
      </c>
      <c r="C328" s="152" t="s">
        <v>693</v>
      </c>
      <c r="D328" s="155">
        <v>0</v>
      </c>
      <c r="E328" s="155">
        <v>0</v>
      </c>
      <c r="F328" s="154" t="str">
        <f t="shared" si="5"/>
        <v>-</v>
      </c>
    </row>
    <row r="329" spans="1:6" ht="12.75" customHeight="1" x14ac:dyDescent="0.2">
      <c r="A329" s="150" t="s">
        <v>695</v>
      </c>
      <c r="B329" s="151" t="s">
        <v>696</v>
      </c>
      <c r="C329" s="152" t="s">
        <v>695</v>
      </c>
      <c r="D329" s="155">
        <v>0</v>
      </c>
      <c r="E329" s="155">
        <v>0</v>
      </c>
      <c r="F329" s="154" t="str">
        <f t="shared" si="5"/>
        <v>-</v>
      </c>
    </row>
    <row r="330" spans="1:6" ht="12.75" customHeight="1" x14ac:dyDescent="0.2">
      <c r="A330" s="150" t="s">
        <v>697</v>
      </c>
      <c r="B330" s="156" t="s">
        <v>698</v>
      </c>
      <c r="C330" s="152" t="s">
        <v>697</v>
      </c>
      <c r="D330" s="155">
        <v>0</v>
      </c>
      <c r="E330" s="155">
        <v>0</v>
      </c>
      <c r="F330" s="154" t="str">
        <f t="shared" ref="F330:F361" si="6">IF(D330&lt;&gt;0,IF(E330/D330&gt;=100,"&gt;&gt;100",E330/D330*100),"-")</f>
        <v>-</v>
      </c>
    </row>
    <row r="331" spans="1:6" ht="24" customHeight="1" x14ac:dyDescent="0.2">
      <c r="A331" s="150" t="s">
        <v>699</v>
      </c>
      <c r="B331" s="156" t="s">
        <v>700</v>
      </c>
      <c r="C331" s="152" t="s">
        <v>699</v>
      </c>
      <c r="D331" s="153">
        <f>SUM(D332:D335)</f>
        <v>0</v>
      </c>
      <c r="E331" s="153">
        <f>SUM(E332:E335)</f>
        <v>0</v>
      </c>
      <c r="F331" s="154" t="str">
        <f t="shared" si="6"/>
        <v>-</v>
      </c>
    </row>
    <row r="332" spans="1:6" ht="12.75" customHeight="1" x14ac:dyDescent="0.2">
      <c r="A332" s="150" t="s">
        <v>701</v>
      </c>
      <c r="B332" s="151" t="s">
        <v>702</v>
      </c>
      <c r="C332" s="152" t="s">
        <v>701</v>
      </c>
      <c r="D332" s="155">
        <v>0</v>
      </c>
      <c r="E332" s="155">
        <v>0</v>
      </c>
      <c r="F332" s="154" t="str">
        <f t="shared" si="6"/>
        <v>-</v>
      </c>
    </row>
    <row r="333" spans="1:6" ht="12.75" customHeight="1" x14ac:dyDescent="0.2">
      <c r="A333" s="150" t="s">
        <v>703</v>
      </c>
      <c r="B333" s="151" t="s">
        <v>704</v>
      </c>
      <c r="C333" s="152" t="s">
        <v>703</v>
      </c>
      <c r="D333" s="155">
        <v>0</v>
      </c>
      <c r="E333" s="155">
        <v>0</v>
      </c>
      <c r="F333" s="154" t="str">
        <f t="shared" si="6"/>
        <v>-</v>
      </c>
    </row>
    <row r="334" spans="1:6" ht="12.75" customHeight="1" x14ac:dyDescent="0.2">
      <c r="A334" s="150" t="s">
        <v>705</v>
      </c>
      <c r="B334" s="151" t="s">
        <v>706</v>
      </c>
      <c r="C334" s="152" t="s">
        <v>705</v>
      </c>
      <c r="D334" s="155">
        <v>0</v>
      </c>
      <c r="E334" s="155">
        <v>0</v>
      </c>
      <c r="F334" s="154" t="str">
        <f t="shared" si="6"/>
        <v>-</v>
      </c>
    </row>
    <row r="335" spans="1:6" ht="12.75" customHeight="1" x14ac:dyDescent="0.2">
      <c r="A335" s="150" t="s">
        <v>707</v>
      </c>
      <c r="B335" s="151" t="s">
        <v>708</v>
      </c>
      <c r="C335" s="152" t="s">
        <v>707</v>
      </c>
      <c r="D335" s="155">
        <v>0</v>
      </c>
      <c r="E335" s="155">
        <v>0</v>
      </c>
      <c r="F335" s="154" t="str">
        <f t="shared" si="6"/>
        <v>-</v>
      </c>
    </row>
    <row r="336" spans="1:6" ht="12.75" customHeight="1" x14ac:dyDescent="0.2">
      <c r="A336" s="150" t="s">
        <v>709</v>
      </c>
      <c r="B336" s="151" t="s">
        <v>710</v>
      </c>
      <c r="C336" s="152" t="s">
        <v>709</v>
      </c>
      <c r="D336" s="153">
        <f>SUM(D337:D338)</f>
        <v>0</v>
      </c>
      <c r="E336" s="153">
        <f>SUM(E337:E338)</f>
        <v>0</v>
      </c>
      <c r="F336" s="154" t="str">
        <f t="shared" si="6"/>
        <v>-</v>
      </c>
    </row>
    <row r="337" spans="1:6" ht="12.75" customHeight="1" x14ac:dyDescent="0.2">
      <c r="A337" s="150" t="s">
        <v>711</v>
      </c>
      <c r="B337" s="151" t="s">
        <v>712</v>
      </c>
      <c r="C337" s="152" t="s">
        <v>711</v>
      </c>
      <c r="D337" s="155">
        <v>0</v>
      </c>
      <c r="E337" s="155">
        <v>0</v>
      </c>
      <c r="F337" s="154" t="str">
        <f t="shared" si="6"/>
        <v>-</v>
      </c>
    </row>
    <row r="338" spans="1:6" ht="12.75" customHeight="1" x14ac:dyDescent="0.2">
      <c r="A338" s="150" t="s">
        <v>713</v>
      </c>
      <c r="B338" s="151" t="s">
        <v>714</v>
      </c>
      <c r="C338" s="152" t="s">
        <v>713</v>
      </c>
      <c r="D338" s="155">
        <v>0</v>
      </c>
      <c r="E338" s="155">
        <v>0</v>
      </c>
      <c r="F338" s="154" t="str">
        <f t="shared" si="6"/>
        <v>-</v>
      </c>
    </row>
    <row r="339" spans="1:6" ht="12.75" customHeight="1" x14ac:dyDescent="0.2">
      <c r="A339" s="150" t="s">
        <v>715</v>
      </c>
      <c r="B339" s="151" t="s">
        <v>716</v>
      </c>
      <c r="C339" s="152" t="s">
        <v>715</v>
      </c>
      <c r="D339" s="153">
        <f>SUM(D340:D343)</f>
        <v>0</v>
      </c>
      <c r="E339" s="153">
        <f>SUM(E340:E343)</f>
        <v>0</v>
      </c>
      <c r="F339" s="154" t="str">
        <f t="shared" si="6"/>
        <v>-</v>
      </c>
    </row>
    <row r="340" spans="1:6" ht="12.75" customHeight="1" x14ac:dyDescent="0.2">
      <c r="A340" s="150" t="s">
        <v>717</v>
      </c>
      <c r="B340" s="151" t="s">
        <v>718</v>
      </c>
      <c r="C340" s="152" t="s">
        <v>717</v>
      </c>
      <c r="D340" s="155">
        <v>0</v>
      </c>
      <c r="E340" s="155">
        <v>0</v>
      </c>
      <c r="F340" s="154" t="str">
        <f t="shared" si="6"/>
        <v>-</v>
      </c>
    </row>
    <row r="341" spans="1:6" ht="12.75" customHeight="1" x14ac:dyDescent="0.2">
      <c r="A341" s="150" t="s">
        <v>719</v>
      </c>
      <c r="B341" s="151" t="s">
        <v>720</v>
      </c>
      <c r="C341" s="152" t="s">
        <v>719</v>
      </c>
      <c r="D341" s="155">
        <v>0</v>
      </c>
      <c r="E341" s="155">
        <v>0</v>
      </c>
      <c r="F341" s="154" t="str">
        <f t="shared" si="6"/>
        <v>-</v>
      </c>
    </row>
    <row r="342" spans="1:6" ht="12.75" customHeight="1" x14ac:dyDescent="0.2">
      <c r="A342" s="150" t="s">
        <v>721</v>
      </c>
      <c r="B342" s="151" t="s">
        <v>722</v>
      </c>
      <c r="C342" s="152" t="s">
        <v>721</v>
      </c>
      <c r="D342" s="155">
        <v>0</v>
      </c>
      <c r="E342" s="155">
        <v>0</v>
      </c>
      <c r="F342" s="154" t="str">
        <f t="shared" si="6"/>
        <v>-</v>
      </c>
    </row>
    <row r="343" spans="1:6" ht="12.75" customHeight="1" x14ac:dyDescent="0.2">
      <c r="A343" s="150" t="s">
        <v>723</v>
      </c>
      <c r="B343" s="151" t="s">
        <v>724</v>
      </c>
      <c r="C343" s="152" t="s">
        <v>723</v>
      </c>
      <c r="D343" s="155">
        <v>0</v>
      </c>
      <c r="E343" s="155">
        <v>0</v>
      </c>
      <c r="F343" s="154" t="str">
        <f t="shared" si="6"/>
        <v>-</v>
      </c>
    </row>
    <row r="344" spans="1:6" ht="24" customHeight="1" x14ac:dyDescent="0.2">
      <c r="A344" s="150" t="s">
        <v>725</v>
      </c>
      <c r="B344" s="151" t="s">
        <v>726</v>
      </c>
      <c r="C344" s="152" t="s">
        <v>725</v>
      </c>
      <c r="D344" s="153">
        <f>D345</f>
        <v>0</v>
      </c>
      <c r="E344" s="153">
        <f>E345</f>
        <v>0</v>
      </c>
      <c r="F344" s="154" t="str">
        <f t="shared" si="6"/>
        <v>-</v>
      </c>
    </row>
    <row r="345" spans="1:6" ht="24" customHeight="1" x14ac:dyDescent="0.2">
      <c r="A345" s="150" t="s">
        <v>727</v>
      </c>
      <c r="B345" s="151" t="s">
        <v>728</v>
      </c>
      <c r="C345" s="152" t="s">
        <v>727</v>
      </c>
      <c r="D345" s="153">
        <f>SUM(D346:D347)</f>
        <v>0</v>
      </c>
      <c r="E345" s="153">
        <f>SUM(E346:E347)</f>
        <v>0</v>
      </c>
      <c r="F345" s="154" t="str">
        <f t="shared" si="6"/>
        <v>-</v>
      </c>
    </row>
    <row r="346" spans="1:6" ht="12.75" customHeight="1" x14ac:dyDescent="0.2">
      <c r="A346" s="150" t="s">
        <v>729</v>
      </c>
      <c r="B346" s="151" t="s">
        <v>730</v>
      </c>
      <c r="C346" s="152" t="s">
        <v>729</v>
      </c>
      <c r="D346" s="155">
        <v>0</v>
      </c>
      <c r="E346" s="155">
        <v>0</v>
      </c>
      <c r="F346" s="154" t="str">
        <f t="shared" si="6"/>
        <v>-</v>
      </c>
    </row>
    <row r="347" spans="1:6" ht="12.75" customHeight="1" x14ac:dyDescent="0.2">
      <c r="A347" s="150" t="s">
        <v>731</v>
      </c>
      <c r="B347" s="151" t="s">
        <v>732</v>
      </c>
      <c r="C347" s="152" t="s">
        <v>731</v>
      </c>
      <c r="D347" s="155">
        <v>0</v>
      </c>
      <c r="E347" s="155">
        <v>0</v>
      </c>
      <c r="F347" s="154" t="str">
        <f t="shared" si="6"/>
        <v>-</v>
      </c>
    </row>
    <row r="348" spans="1:6" ht="12.75" customHeight="1" x14ac:dyDescent="0.2">
      <c r="A348" s="150" t="s">
        <v>733</v>
      </c>
      <c r="B348" s="151" t="s">
        <v>734</v>
      </c>
      <c r="C348" s="152" t="s">
        <v>733</v>
      </c>
      <c r="D348" s="153">
        <f>D349</f>
        <v>0</v>
      </c>
      <c r="E348" s="153">
        <f>E349</f>
        <v>0</v>
      </c>
      <c r="F348" s="154" t="str">
        <f t="shared" si="6"/>
        <v>-</v>
      </c>
    </row>
    <row r="349" spans="1:6" ht="12.75" customHeight="1" x14ac:dyDescent="0.2">
      <c r="A349" s="150" t="s">
        <v>735</v>
      </c>
      <c r="B349" s="151" t="s">
        <v>736</v>
      </c>
      <c r="C349" s="152" t="s">
        <v>735</v>
      </c>
      <c r="D349" s="155">
        <v>0</v>
      </c>
      <c r="E349" s="155">
        <v>0</v>
      </c>
      <c r="F349" s="154" t="str">
        <f t="shared" si="6"/>
        <v>-</v>
      </c>
    </row>
    <row r="350" spans="1:6" ht="12.75" customHeight="1" x14ac:dyDescent="0.2">
      <c r="A350" s="150" t="s">
        <v>737</v>
      </c>
      <c r="B350" s="151" t="s">
        <v>738</v>
      </c>
      <c r="C350" s="152" t="s">
        <v>737</v>
      </c>
      <c r="D350" s="153">
        <f>D351+D363+D396+D400+D402</f>
        <v>59502.35</v>
      </c>
      <c r="E350" s="153">
        <f>E351+E363+E396+E400+E402</f>
        <v>26118.05</v>
      </c>
      <c r="F350" s="154">
        <f t="shared" si="6"/>
        <v>43.894148718495991</v>
      </c>
    </row>
    <row r="351" spans="1:6" ht="12.75" customHeight="1" x14ac:dyDescent="0.2">
      <c r="A351" s="150" t="s">
        <v>739</v>
      </c>
      <c r="B351" s="151" t="s">
        <v>740</v>
      </c>
      <c r="C351" s="152" t="s">
        <v>739</v>
      </c>
      <c r="D351" s="153">
        <f>D352+D356</f>
        <v>0</v>
      </c>
      <c r="E351" s="153">
        <f>E352+E356</f>
        <v>0</v>
      </c>
      <c r="F351" s="154" t="str">
        <f t="shared" si="6"/>
        <v>-</v>
      </c>
    </row>
    <row r="352" spans="1:6" ht="12.75" customHeight="1" x14ac:dyDescent="0.2">
      <c r="A352" s="150" t="s">
        <v>741</v>
      </c>
      <c r="B352" s="151" t="s">
        <v>742</v>
      </c>
      <c r="C352" s="152" t="s">
        <v>741</v>
      </c>
      <c r="D352" s="153">
        <f>SUM(D353:D355)</f>
        <v>0</v>
      </c>
      <c r="E352" s="153">
        <f>SUM(E353:E355)</f>
        <v>0</v>
      </c>
      <c r="F352" s="154" t="str">
        <f t="shared" si="6"/>
        <v>-</v>
      </c>
    </row>
    <row r="353" spans="1:6" ht="12.75" customHeight="1" x14ac:dyDescent="0.2">
      <c r="A353" s="150" t="s">
        <v>743</v>
      </c>
      <c r="B353" s="151" t="s">
        <v>640</v>
      </c>
      <c r="C353" s="152" t="s">
        <v>743</v>
      </c>
      <c r="D353" s="155">
        <v>0</v>
      </c>
      <c r="E353" s="155">
        <v>0</v>
      </c>
      <c r="F353" s="154" t="str">
        <f t="shared" si="6"/>
        <v>-</v>
      </c>
    </row>
    <row r="354" spans="1:6" ht="12.75" customHeight="1" x14ac:dyDescent="0.2">
      <c r="A354" s="150" t="s">
        <v>744</v>
      </c>
      <c r="B354" s="151" t="s">
        <v>642</v>
      </c>
      <c r="C354" s="152" t="s">
        <v>744</v>
      </c>
      <c r="D354" s="155">
        <v>0</v>
      </c>
      <c r="E354" s="155">
        <v>0</v>
      </c>
      <c r="F354" s="154" t="str">
        <f t="shared" si="6"/>
        <v>-</v>
      </c>
    </row>
    <row r="355" spans="1:6" ht="12.75" customHeight="1" x14ac:dyDescent="0.2">
      <c r="A355" s="150" t="s">
        <v>745</v>
      </c>
      <c r="B355" s="151" t="s">
        <v>746</v>
      </c>
      <c r="C355" s="152" t="s">
        <v>745</v>
      </c>
      <c r="D355" s="155">
        <v>0</v>
      </c>
      <c r="E355" s="155">
        <v>0</v>
      </c>
      <c r="F355" s="154" t="str">
        <f t="shared" si="6"/>
        <v>-</v>
      </c>
    </row>
    <row r="356" spans="1:6" ht="12.75" customHeight="1" x14ac:dyDescent="0.2">
      <c r="A356" s="150" t="s">
        <v>747</v>
      </c>
      <c r="B356" s="151" t="s">
        <v>748</v>
      </c>
      <c r="C356" s="152" t="s">
        <v>747</v>
      </c>
      <c r="D356" s="153">
        <f>SUM(D357:D362)</f>
        <v>0</v>
      </c>
      <c r="E356" s="153">
        <f>SUM(E357:E362)</f>
        <v>0</v>
      </c>
      <c r="F356" s="154" t="str">
        <f t="shared" si="6"/>
        <v>-</v>
      </c>
    </row>
    <row r="357" spans="1:6" ht="12.75" customHeight="1" x14ac:dyDescent="0.2">
      <c r="A357" s="150" t="s">
        <v>749</v>
      </c>
      <c r="B357" s="151" t="s">
        <v>648</v>
      </c>
      <c r="C357" s="152" t="s">
        <v>749</v>
      </c>
      <c r="D357" s="155">
        <v>0</v>
      </c>
      <c r="E357" s="155">
        <v>0</v>
      </c>
      <c r="F357" s="154" t="str">
        <f t="shared" si="6"/>
        <v>-</v>
      </c>
    </row>
    <row r="358" spans="1:6" ht="12.75" customHeight="1" x14ac:dyDescent="0.2">
      <c r="A358" s="150" t="s">
        <v>750</v>
      </c>
      <c r="B358" s="151" t="s">
        <v>650</v>
      </c>
      <c r="C358" s="152" t="s">
        <v>750</v>
      </c>
      <c r="D358" s="155">
        <v>0</v>
      </c>
      <c r="E358" s="155">
        <v>0</v>
      </c>
      <c r="F358" s="154" t="str">
        <f t="shared" si="6"/>
        <v>-</v>
      </c>
    </row>
    <row r="359" spans="1:6" ht="12.75" customHeight="1" x14ac:dyDescent="0.2">
      <c r="A359" s="150" t="s">
        <v>751</v>
      </c>
      <c r="B359" s="151" t="s">
        <v>652</v>
      </c>
      <c r="C359" s="152" t="s">
        <v>751</v>
      </c>
      <c r="D359" s="155">
        <v>0</v>
      </c>
      <c r="E359" s="155">
        <v>0</v>
      </c>
      <c r="F359" s="154" t="str">
        <f t="shared" si="6"/>
        <v>-</v>
      </c>
    </row>
    <row r="360" spans="1:6" ht="12.75" customHeight="1" x14ac:dyDescent="0.2">
      <c r="A360" s="150" t="s">
        <v>752</v>
      </c>
      <c r="B360" s="151" t="s">
        <v>654</v>
      </c>
      <c r="C360" s="152" t="s">
        <v>752</v>
      </c>
      <c r="D360" s="155">
        <v>0</v>
      </c>
      <c r="E360" s="155">
        <v>0</v>
      </c>
      <c r="F360" s="154" t="str">
        <f t="shared" si="6"/>
        <v>-</v>
      </c>
    </row>
    <row r="361" spans="1:6" ht="12.75" customHeight="1" x14ac:dyDescent="0.2">
      <c r="A361" s="150" t="s">
        <v>753</v>
      </c>
      <c r="B361" s="151" t="s">
        <v>656</v>
      </c>
      <c r="C361" s="152" t="s">
        <v>753</v>
      </c>
      <c r="D361" s="155">
        <v>0</v>
      </c>
      <c r="E361" s="155">
        <v>0</v>
      </c>
      <c r="F361" s="154" t="str">
        <f t="shared" si="6"/>
        <v>-</v>
      </c>
    </row>
    <row r="362" spans="1:6" ht="12.75" customHeight="1" x14ac:dyDescent="0.2">
      <c r="A362" s="150" t="s">
        <v>754</v>
      </c>
      <c r="B362" s="151" t="s">
        <v>658</v>
      </c>
      <c r="C362" s="152" t="s">
        <v>754</v>
      </c>
      <c r="D362" s="155">
        <v>0</v>
      </c>
      <c r="E362" s="155">
        <v>0</v>
      </c>
      <c r="F362" s="154" t="str">
        <f t="shared" ref="F362:F393" si="7">IF(D362&lt;&gt;0,IF(E362/D362&gt;=100,"&gt;&gt;100",E362/D362*100),"-")</f>
        <v>-</v>
      </c>
    </row>
    <row r="363" spans="1:6" ht="24" customHeight="1" x14ac:dyDescent="0.2">
      <c r="A363" s="150" t="s">
        <v>755</v>
      </c>
      <c r="B363" s="156" t="s">
        <v>756</v>
      </c>
      <c r="C363" s="152" t="s">
        <v>755</v>
      </c>
      <c r="D363" s="153">
        <f>D364+D369+D378+D383+D388+D391</f>
        <v>59502.35</v>
      </c>
      <c r="E363" s="153">
        <f>E364+E369+E378+E383+E388+E391</f>
        <v>26118.05</v>
      </c>
      <c r="F363" s="154">
        <f t="shared" si="7"/>
        <v>43.894148718495991</v>
      </c>
    </row>
    <row r="364" spans="1:6" ht="12.75" customHeight="1" x14ac:dyDescent="0.2">
      <c r="A364" s="150" t="s">
        <v>757</v>
      </c>
      <c r="B364" s="151" t="s">
        <v>758</v>
      </c>
      <c r="C364" s="152" t="s">
        <v>757</v>
      </c>
      <c r="D364" s="153">
        <f>SUM(D365:D368)</f>
        <v>0</v>
      </c>
      <c r="E364" s="153">
        <f>SUM(E365:E368)</f>
        <v>0</v>
      </c>
      <c r="F364" s="154" t="str">
        <f t="shared" si="7"/>
        <v>-</v>
      </c>
    </row>
    <row r="365" spans="1:6" ht="12.75" customHeight="1" x14ac:dyDescent="0.2">
      <c r="A365" s="150" t="s">
        <v>759</v>
      </c>
      <c r="B365" s="151" t="s">
        <v>664</v>
      </c>
      <c r="C365" s="152" t="s">
        <v>759</v>
      </c>
      <c r="D365" s="155">
        <v>0</v>
      </c>
      <c r="E365" s="155">
        <v>0</v>
      </c>
      <c r="F365" s="154" t="str">
        <f t="shared" si="7"/>
        <v>-</v>
      </c>
    </row>
    <row r="366" spans="1:6" ht="12.75" customHeight="1" x14ac:dyDescent="0.2">
      <c r="A366" s="150" t="s">
        <v>760</v>
      </c>
      <c r="B366" s="151" t="s">
        <v>666</v>
      </c>
      <c r="C366" s="152" t="s">
        <v>760</v>
      </c>
      <c r="D366" s="155">
        <v>0</v>
      </c>
      <c r="E366" s="155">
        <v>0</v>
      </c>
      <c r="F366" s="154" t="str">
        <f t="shared" si="7"/>
        <v>-</v>
      </c>
    </row>
    <row r="367" spans="1:6" ht="12.75" customHeight="1" x14ac:dyDescent="0.2">
      <c r="A367" s="150" t="s">
        <v>761</v>
      </c>
      <c r="B367" s="151" t="s">
        <v>668</v>
      </c>
      <c r="C367" s="152" t="s">
        <v>761</v>
      </c>
      <c r="D367" s="155">
        <v>0</v>
      </c>
      <c r="E367" s="155">
        <v>0</v>
      </c>
      <c r="F367" s="154" t="str">
        <f t="shared" si="7"/>
        <v>-</v>
      </c>
    </row>
    <row r="368" spans="1:6" ht="12.75" customHeight="1" x14ac:dyDescent="0.2">
      <c r="A368" s="150" t="s">
        <v>762</v>
      </c>
      <c r="B368" s="151" t="s">
        <v>670</v>
      </c>
      <c r="C368" s="152" t="s">
        <v>762</v>
      </c>
      <c r="D368" s="155">
        <v>0</v>
      </c>
      <c r="E368" s="155">
        <v>0</v>
      </c>
      <c r="F368" s="154" t="str">
        <f t="shared" si="7"/>
        <v>-</v>
      </c>
    </row>
    <row r="369" spans="1:6" ht="12.75" customHeight="1" x14ac:dyDescent="0.2">
      <c r="A369" s="150" t="s">
        <v>763</v>
      </c>
      <c r="B369" s="151" t="s">
        <v>764</v>
      </c>
      <c r="C369" s="152" t="s">
        <v>763</v>
      </c>
      <c r="D369" s="153">
        <f>SUM(D370:D377)</f>
        <v>32108.18</v>
      </c>
      <c r="E369" s="153">
        <f>SUM(E370:E377)</f>
        <v>15618.05</v>
      </c>
      <c r="F369" s="154">
        <f t="shared" si="7"/>
        <v>48.64196600367881</v>
      </c>
    </row>
    <row r="370" spans="1:6" ht="12.75" customHeight="1" x14ac:dyDescent="0.2">
      <c r="A370" s="150" t="s">
        <v>765</v>
      </c>
      <c r="B370" s="151" t="s">
        <v>674</v>
      </c>
      <c r="C370" s="152" t="s">
        <v>765</v>
      </c>
      <c r="D370" s="155">
        <v>0</v>
      </c>
      <c r="E370" s="155">
        <v>0</v>
      </c>
      <c r="F370" s="154" t="str">
        <f t="shared" si="7"/>
        <v>-</v>
      </c>
    </row>
    <row r="371" spans="1:6" ht="12.75" customHeight="1" x14ac:dyDescent="0.2">
      <c r="A371" s="150" t="s">
        <v>766</v>
      </c>
      <c r="B371" s="151" t="s">
        <v>767</v>
      </c>
      <c r="C371" s="152" t="s">
        <v>766</v>
      </c>
      <c r="D371" s="155">
        <v>0</v>
      </c>
      <c r="E371" s="155">
        <v>0</v>
      </c>
      <c r="F371" s="154" t="str">
        <f t="shared" si="7"/>
        <v>-</v>
      </c>
    </row>
    <row r="372" spans="1:6" ht="12.75" customHeight="1" x14ac:dyDescent="0.2">
      <c r="A372" s="150" t="s">
        <v>768</v>
      </c>
      <c r="B372" s="151" t="s">
        <v>678</v>
      </c>
      <c r="C372" s="152" t="s">
        <v>768</v>
      </c>
      <c r="D372" s="155">
        <v>32108.18</v>
      </c>
      <c r="E372" s="155">
        <v>15618.05</v>
      </c>
      <c r="F372" s="154">
        <f t="shared" si="7"/>
        <v>48.64196600367881</v>
      </c>
    </row>
    <row r="373" spans="1:6" ht="12.75" customHeight="1" x14ac:dyDescent="0.2">
      <c r="A373" s="150" t="s">
        <v>769</v>
      </c>
      <c r="B373" s="151" t="s">
        <v>680</v>
      </c>
      <c r="C373" s="152" t="s">
        <v>769</v>
      </c>
      <c r="D373" s="155">
        <v>0</v>
      </c>
      <c r="E373" s="155">
        <v>0</v>
      </c>
      <c r="F373" s="154" t="str">
        <f t="shared" si="7"/>
        <v>-</v>
      </c>
    </row>
    <row r="374" spans="1:6" ht="12.75" customHeight="1" x14ac:dyDescent="0.2">
      <c r="A374" s="150" t="s">
        <v>770</v>
      </c>
      <c r="B374" s="151" t="s">
        <v>682</v>
      </c>
      <c r="C374" s="152" t="s">
        <v>770</v>
      </c>
      <c r="D374" s="155">
        <v>0</v>
      </c>
      <c r="E374" s="155">
        <v>0</v>
      </c>
      <c r="F374" s="154" t="str">
        <f t="shared" si="7"/>
        <v>-</v>
      </c>
    </row>
    <row r="375" spans="1:6" ht="12.75" customHeight="1" x14ac:dyDescent="0.2">
      <c r="A375" s="150" t="s">
        <v>771</v>
      </c>
      <c r="B375" s="151" t="s">
        <v>684</v>
      </c>
      <c r="C375" s="152" t="s">
        <v>771</v>
      </c>
      <c r="D375" s="155">
        <v>0</v>
      </c>
      <c r="E375" s="155">
        <v>0</v>
      </c>
      <c r="F375" s="154" t="str">
        <f t="shared" si="7"/>
        <v>-</v>
      </c>
    </row>
    <row r="376" spans="1:6" ht="12.75" customHeight="1" x14ac:dyDescent="0.2">
      <c r="A376" s="150" t="s">
        <v>772</v>
      </c>
      <c r="B376" s="156" t="s">
        <v>686</v>
      </c>
      <c r="C376" s="152" t="s">
        <v>772</v>
      </c>
      <c r="D376" s="155">
        <v>0</v>
      </c>
      <c r="E376" s="155">
        <v>0</v>
      </c>
      <c r="F376" s="154" t="str">
        <f t="shared" si="7"/>
        <v>-</v>
      </c>
    </row>
    <row r="377" spans="1:6" ht="12.75" customHeight="1" x14ac:dyDescent="0.2">
      <c r="A377" s="150" t="s">
        <v>773</v>
      </c>
      <c r="B377" s="156" t="s">
        <v>688</v>
      </c>
      <c r="C377" s="152" t="s">
        <v>773</v>
      </c>
      <c r="D377" s="155">
        <v>0</v>
      </c>
      <c r="E377" s="155">
        <v>0</v>
      </c>
      <c r="F377" s="154" t="str">
        <f t="shared" si="7"/>
        <v>-</v>
      </c>
    </row>
    <row r="378" spans="1:6" ht="12.75" customHeight="1" x14ac:dyDescent="0.2">
      <c r="A378" s="150" t="s">
        <v>774</v>
      </c>
      <c r="B378" s="151" t="s">
        <v>775</v>
      </c>
      <c r="C378" s="152" t="s">
        <v>774</v>
      </c>
      <c r="D378" s="153">
        <f>SUM(D379:D382)</f>
        <v>27394.17</v>
      </c>
      <c r="E378" s="153">
        <f>SUM(E379:E382)</f>
        <v>10500</v>
      </c>
      <c r="F378" s="154">
        <f t="shared" si="7"/>
        <v>38.329323356027942</v>
      </c>
    </row>
    <row r="379" spans="1:6" ht="12.75" customHeight="1" x14ac:dyDescent="0.2">
      <c r="A379" s="150" t="s">
        <v>776</v>
      </c>
      <c r="B379" s="151" t="s">
        <v>692</v>
      </c>
      <c r="C379" s="152" t="s">
        <v>776</v>
      </c>
      <c r="D379" s="155">
        <v>27394.17</v>
      </c>
      <c r="E379" s="155">
        <v>10500</v>
      </c>
      <c r="F379" s="154">
        <f t="shared" si="7"/>
        <v>38.329323356027942</v>
      </c>
    </row>
    <row r="380" spans="1:6" ht="12.75" customHeight="1" x14ac:dyDescent="0.2">
      <c r="A380" s="150" t="s">
        <v>777</v>
      </c>
      <c r="B380" s="151" t="s">
        <v>694</v>
      </c>
      <c r="C380" s="152" t="s">
        <v>777</v>
      </c>
      <c r="D380" s="155">
        <v>0</v>
      </c>
      <c r="E380" s="155">
        <v>0</v>
      </c>
      <c r="F380" s="154" t="str">
        <f t="shared" si="7"/>
        <v>-</v>
      </c>
    </row>
    <row r="381" spans="1:6" ht="12.75" customHeight="1" x14ac:dyDescent="0.2">
      <c r="A381" s="150" t="s">
        <v>778</v>
      </c>
      <c r="B381" s="151" t="s">
        <v>696</v>
      </c>
      <c r="C381" s="152" t="s">
        <v>778</v>
      </c>
      <c r="D381" s="155">
        <v>0</v>
      </c>
      <c r="E381" s="155">
        <v>0</v>
      </c>
      <c r="F381" s="154" t="str">
        <f t="shared" si="7"/>
        <v>-</v>
      </c>
    </row>
    <row r="382" spans="1:6" ht="12.75" customHeight="1" x14ac:dyDescent="0.2">
      <c r="A382" s="150" t="s">
        <v>779</v>
      </c>
      <c r="B382" s="156" t="s">
        <v>698</v>
      </c>
      <c r="C382" s="152" t="s">
        <v>779</v>
      </c>
      <c r="D382" s="155">
        <v>0</v>
      </c>
      <c r="E382" s="155">
        <v>0</v>
      </c>
      <c r="F382" s="154" t="str">
        <f t="shared" si="7"/>
        <v>-</v>
      </c>
    </row>
    <row r="383" spans="1:6" ht="12.75" customHeight="1" x14ac:dyDescent="0.2">
      <c r="A383" s="150" t="s">
        <v>780</v>
      </c>
      <c r="B383" s="151" t="s">
        <v>781</v>
      </c>
      <c r="C383" s="152" t="s">
        <v>780</v>
      </c>
      <c r="D383" s="153">
        <f>SUM(D384:D387)</f>
        <v>0</v>
      </c>
      <c r="E383" s="153">
        <f>SUM(E384:E387)</f>
        <v>0</v>
      </c>
      <c r="F383" s="154" t="str">
        <f t="shared" si="7"/>
        <v>-</v>
      </c>
    </row>
    <row r="384" spans="1:6" ht="12.75" customHeight="1" x14ac:dyDescent="0.2">
      <c r="A384" s="150" t="s">
        <v>782</v>
      </c>
      <c r="B384" s="151" t="s">
        <v>783</v>
      </c>
      <c r="C384" s="152" t="s">
        <v>782</v>
      </c>
      <c r="D384" s="155">
        <v>0</v>
      </c>
      <c r="E384" s="155">
        <v>0</v>
      </c>
      <c r="F384" s="154" t="str">
        <f t="shared" si="7"/>
        <v>-</v>
      </c>
    </row>
    <row r="385" spans="1:6" ht="12.75" customHeight="1" x14ac:dyDescent="0.2">
      <c r="A385" s="150" t="s">
        <v>784</v>
      </c>
      <c r="B385" s="151" t="s">
        <v>704</v>
      </c>
      <c r="C385" s="152" t="s">
        <v>784</v>
      </c>
      <c r="D385" s="155">
        <v>0</v>
      </c>
      <c r="E385" s="155">
        <v>0</v>
      </c>
      <c r="F385" s="154" t="str">
        <f t="shared" si="7"/>
        <v>-</v>
      </c>
    </row>
    <row r="386" spans="1:6" ht="12.75" customHeight="1" x14ac:dyDescent="0.2">
      <c r="A386" s="150" t="s">
        <v>785</v>
      </c>
      <c r="B386" s="151" t="s">
        <v>706</v>
      </c>
      <c r="C386" s="152" t="s">
        <v>785</v>
      </c>
      <c r="D386" s="155">
        <v>0</v>
      </c>
      <c r="E386" s="155">
        <v>0</v>
      </c>
      <c r="F386" s="154" t="str">
        <f t="shared" si="7"/>
        <v>-</v>
      </c>
    </row>
    <row r="387" spans="1:6" ht="12.75" customHeight="1" x14ac:dyDescent="0.2">
      <c r="A387" s="150" t="s">
        <v>786</v>
      </c>
      <c r="B387" s="151" t="s">
        <v>708</v>
      </c>
      <c r="C387" s="152" t="s">
        <v>786</v>
      </c>
      <c r="D387" s="155">
        <v>0</v>
      </c>
      <c r="E387" s="155">
        <v>0</v>
      </c>
      <c r="F387" s="154" t="str">
        <f t="shared" si="7"/>
        <v>-</v>
      </c>
    </row>
    <row r="388" spans="1:6" ht="12.75" customHeight="1" x14ac:dyDescent="0.2">
      <c r="A388" s="150" t="s">
        <v>787</v>
      </c>
      <c r="B388" s="151" t="s">
        <v>788</v>
      </c>
      <c r="C388" s="152" t="s">
        <v>787</v>
      </c>
      <c r="D388" s="153">
        <f>SUM(D389:D390)</f>
        <v>0</v>
      </c>
      <c r="E388" s="153">
        <f>SUM(E389:E390)</f>
        <v>0</v>
      </c>
      <c r="F388" s="154" t="str">
        <f t="shared" si="7"/>
        <v>-</v>
      </c>
    </row>
    <row r="389" spans="1:6" ht="12.75" customHeight="1" x14ac:dyDescent="0.2">
      <c r="A389" s="150" t="s">
        <v>789</v>
      </c>
      <c r="B389" s="151" t="s">
        <v>790</v>
      </c>
      <c r="C389" s="152" t="s">
        <v>789</v>
      </c>
      <c r="D389" s="155">
        <v>0</v>
      </c>
      <c r="E389" s="155">
        <v>0</v>
      </c>
      <c r="F389" s="154" t="str">
        <f t="shared" si="7"/>
        <v>-</v>
      </c>
    </row>
    <row r="390" spans="1:6" ht="12.75" customHeight="1" x14ac:dyDescent="0.2">
      <c r="A390" s="150" t="s">
        <v>791</v>
      </c>
      <c r="B390" s="151" t="s">
        <v>714</v>
      </c>
      <c r="C390" s="152" t="s">
        <v>791</v>
      </c>
      <c r="D390" s="155">
        <v>0</v>
      </c>
      <c r="E390" s="155">
        <v>0</v>
      </c>
      <c r="F390" s="154" t="str">
        <f t="shared" si="7"/>
        <v>-</v>
      </c>
    </row>
    <row r="391" spans="1:6" ht="12.75" customHeight="1" x14ac:dyDescent="0.2">
      <c r="A391" s="150" t="s">
        <v>792</v>
      </c>
      <c r="B391" s="151" t="s">
        <v>793</v>
      </c>
      <c r="C391" s="152" t="s">
        <v>792</v>
      </c>
      <c r="D391" s="153">
        <f>SUM(D392:D395)</f>
        <v>0</v>
      </c>
      <c r="E391" s="153">
        <f>SUM(E392:E395)</f>
        <v>0</v>
      </c>
      <c r="F391" s="154" t="str">
        <f t="shared" si="7"/>
        <v>-</v>
      </c>
    </row>
    <row r="392" spans="1:6" ht="12.75" customHeight="1" x14ac:dyDescent="0.2">
      <c r="A392" s="150" t="s">
        <v>794</v>
      </c>
      <c r="B392" s="151" t="s">
        <v>718</v>
      </c>
      <c r="C392" s="152" t="s">
        <v>794</v>
      </c>
      <c r="D392" s="155">
        <v>0</v>
      </c>
      <c r="E392" s="155">
        <v>0</v>
      </c>
      <c r="F392" s="154" t="str">
        <f t="shared" si="7"/>
        <v>-</v>
      </c>
    </row>
    <row r="393" spans="1:6" ht="12.75" customHeight="1" x14ac:dyDescent="0.2">
      <c r="A393" s="150" t="s">
        <v>795</v>
      </c>
      <c r="B393" s="151" t="s">
        <v>720</v>
      </c>
      <c r="C393" s="152" t="s">
        <v>795</v>
      </c>
      <c r="D393" s="155">
        <v>0</v>
      </c>
      <c r="E393" s="155">
        <v>0</v>
      </c>
      <c r="F393" s="154" t="str">
        <f t="shared" si="7"/>
        <v>-</v>
      </c>
    </row>
    <row r="394" spans="1:6" ht="12.75" customHeight="1" x14ac:dyDescent="0.2">
      <c r="A394" s="150" t="s">
        <v>796</v>
      </c>
      <c r="B394" s="151" t="s">
        <v>722</v>
      </c>
      <c r="C394" s="152" t="s">
        <v>796</v>
      </c>
      <c r="D394" s="155">
        <v>0</v>
      </c>
      <c r="E394" s="155">
        <v>0</v>
      </c>
      <c r="F394" s="154" t="str">
        <f t="shared" ref="F394:F425" si="8">IF(D394&lt;&gt;0,IF(E394/D394&gt;=100,"&gt;&gt;100",E394/D394*100),"-")</f>
        <v>-</v>
      </c>
    </row>
    <row r="395" spans="1:6" ht="12.75" customHeight="1" x14ac:dyDescent="0.2">
      <c r="A395" s="150" t="s">
        <v>797</v>
      </c>
      <c r="B395" s="151" t="s">
        <v>724</v>
      </c>
      <c r="C395" s="152" t="s">
        <v>797</v>
      </c>
      <c r="D395" s="155">
        <v>0</v>
      </c>
      <c r="E395" s="155">
        <v>0</v>
      </c>
      <c r="F395" s="154" t="str">
        <f t="shared" si="8"/>
        <v>-</v>
      </c>
    </row>
    <row r="396" spans="1:6" ht="24" customHeight="1" x14ac:dyDescent="0.2">
      <c r="A396" s="150" t="s">
        <v>798</v>
      </c>
      <c r="B396" s="151" t="s">
        <v>799</v>
      </c>
      <c r="C396" s="152" t="s">
        <v>798</v>
      </c>
      <c r="D396" s="153">
        <f>D397</f>
        <v>0</v>
      </c>
      <c r="E396" s="153">
        <f>E397</f>
        <v>0</v>
      </c>
      <c r="F396" s="154" t="str">
        <f t="shared" si="8"/>
        <v>-</v>
      </c>
    </row>
    <row r="397" spans="1:6" ht="12.75" customHeight="1" x14ac:dyDescent="0.2">
      <c r="A397" s="150" t="s">
        <v>800</v>
      </c>
      <c r="B397" s="151" t="s">
        <v>801</v>
      </c>
      <c r="C397" s="152" t="s">
        <v>800</v>
      </c>
      <c r="D397" s="153">
        <f>SUM(D398:D399)</f>
        <v>0</v>
      </c>
      <c r="E397" s="153">
        <f>SUM(E398:E399)</f>
        <v>0</v>
      </c>
      <c r="F397" s="154" t="str">
        <f t="shared" si="8"/>
        <v>-</v>
      </c>
    </row>
    <row r="398" spans="1:6" ht="12.75" customHeight="1" x14ac:dyDescent="0.2">
      <c r="A398" s="150" t="s">
        <v>802</v>
      </c>
      <c r="B398" s="151" t="s">
        <v>730</v>
      </c>
      <c r="C398" s="152" t="s">
        <v>802</v>
      </c>
      <c r="D398" s="155">
        <v>0</v>
      </c>
      <c r="E398" s="155">
        <v>0</v>
      </c>
      <c r="F398" s="154" t="str">
        <f t="shared" si="8"/>
        <v>-</v>
      </c>
    </row>
    <row r="399" spans="1:6" ht="12.75" customHeight="1" x14ac:dyDescent="0.2">
      <c r="A399" s="150" t="s">
        <v>803</v>
      </c>
      <c r="B399" s="151" t="s">
        <v>732</v>
      </c>
      <c r="C399" s="152" t="s">
        <v>803</v>
      </c>
      <c r="D399" s="155">
        <v>0</v>
      </c>
      <c r="E399" s="155">
        <v>0</v>
      </c>
      <c r="F399" s="154" t="str">
        <f t="shared" si="8"/>
        <v>-</v>
      </c>
    </row>
    <row r="400" spans="1:6" ht="12.75" customHeight="1" x14ac:dyDescent="0.2">
      <c r="A400" s="150" t="s">
        <v>804</v>
      </c>
      <c r="B400" s="151" t="s">
        <v>805</v>
      </c>
      <c r="C400" s="152" t="s">
        <v>804</v>
      </c>
      <c r="D400" s="153">
        <f>D401</f>
        <v>0</v>
      </c>
      <c r="E400" s="153">
        <f>E401</f>
        <v>0</v>
      </c>
      <c r="F400" s="154" t="str">
        <f t="shared" si="8"/>
        <v>-</v>
      </c>
    </row>
    <row r="401" spans="1:6" ht="12.75" customHeight="1" x14ac:dyDescent="0.2">
      <c r="A401" s="150" t="s">
        <v>806</v>
      </c>
      <c r="B401" s="151" t="s">
        <v>807</v>
      </c>
      <c r="C401" s="152" t="s">
        <v>806</v>
      </c>
      <c r="D401" s="155">
        <v>0</v>
      </c>
      <c r="E401" s="155">
        <v>0</v>
      </c>
      <c r="F401" s="154" t="str">
        <f t="shared" si="8"/>
        <v>-</v>
      </c>
    </row>
    <row r="402" spans="1:6" ht="12.75" customHeight="1" x14ac:dyDescent="0.2">
      <c r="A402" s="150" t="s">
        <v>808</v>
      </c>
      <c r="B402" s="151" t="s">
        <v>809</v>
      </c>
      <c r="C402" s="152" t="s">
        <v>808</v>
      </c>
      <c r="D402" s="153">
        <f>SUM(D403:D406)</f>
        <v>0</v>
      </c>
      <c r="E402" s="153">
        <f>SUM(E403:E406)</f>
        <v>0</v>
      </c>
      <c r="F402" s="154" t="str">
        <f t="shared" si="8"/>
        <v>-</v>
      </c>
    </row>
    <row r="403" spans="1:6" ht="12.75" customHeight="1" x14ac:dyDescent="0.2">
      <c r="A403" s="150" t="s">
        <v>810</v>
      </c>
      <c r="B403" s="151" t="s">
        <v>811</v>
      </c>
      <c r="C403" s="152" t="s">
        <v>810</v>
      </c>
      <c r="D403" s="155">
        <v>0</v>
      </c>
      <c r="E403" s="155">
        <v>0</v>
      </c>
      <c r="F403" s="154" t="str">
        <f t="shared" si="8"/>
        <v>-</v>
      </c>
    </row>
    <row r="404" spans="1:6" ht="12.75" customHeight="1" x14ac:dyDescent="0.2">
      <c r="A404" s="150" t="s">
        <v>812</v>
      </c>
      <c r="B404" s="151" t="s">
        <v>813</v>
      </c>
      <c r="C404" s="152" t="s">
        <v>812</v>
      </c>
      <c r="D404" s="155">
        <v>0</v>
      </c>
      <c r="E404" s="155">
        <v>0</v>
      </c>
      <c r="F404" s="154" t="str">
        <f t="shared" si="8"/>
        <v>-</v>
      </c>
    </row>
    <row r="405" spans="1:6" ht="12.75" customHeight="1" x14ac:dyDescent="0.2">
      <c r="A405" s="150" t="s">
        <v>814</v>
      </c>
      <c r="B405" s="151" t="s">
        <v>815</v>
      </c>
      <c r="C405" s="152" t="s">
        <v>814</v>
      </c>
      <c r="D405" s="155">
        <v>0</v>
      </c>
      <c r="E405" s="155">
        <v>0</v>
      </c>
      <c r="F405" s="154" t="str">
        <f t="shared" si="8"/>
        <v>-</v>
      </c>
    </row>
    <row r="406" spans="1:6" ht="12.75" customHeight="1" x14ac:dyDescent="0.2">
      <c r="A406" s="150" t="s">
        <v>816</v>
      </c>
      <c r="B406" s="151" t="s">
        <v>817</v>
      </c>
      <c r="C406" s="152" t="s">
        <v>816</v>
      </c>
      <c r="D406" s="155">
        <v>0</v>
      </c>
      <c r="E406" s="155">
        <v>0</v>
      </c>
      <c r="F406" s="154" t="str">
        <f t="shared" si="8"/>
        <v>-</v>
      </c>
    </row>
    <row r="407" spans="1:6" ht="12.75" customHeight="1" x14ac:dyDescent="0.2">
      <c r="A407" s="150"/>
      <c r="B407" s="151" t="s">
        <v>818</v>
      </c>
      <c r="C407" s="152" t="s">
        <v>819</v>
      </c>
      <c r="D407" s="153">
        <f>IF(D298&gt;=D350,D298-D350,0)</f>
        <v>0</v>
      </c>
      <c r="E407" s="153">
        <f>IF(E298&gt;=E350,E298-E350,0)</f>
        <v>0</v>
      </c>
      <c r="F407" s="154" t="str">
        <f t="shared" si="8"/>
        <v>-</v>
      </c>
    </row>
    <row r="408" spans="1:6" ht="12.75" customHeight="1" x14ac:dyDescent="0.2">
      <c r="A408" s="150"/>
      <c r="B408" s="151" t="s">
        <v>820</v>
      </c>
      <c r="C408" s="152" t="s">
        <v>821</v>
      </c>
      <c r="D408" s="153">
        <f>IF(D350&gt;=D298,D350-D298,0)</f>
        <v>59502.35</v>
      </c>
      <c r="E408" s="153">
        <f>IF(E350&gt;=E298,E350-E298,0)</f>
        <v>26118.05</v>
      </c>
      <c r="F408" s="154">
        <f t="shared" si="8"/>
        <v>43.894148718495991</v>
      </c>
    </row>
    <row r="409" spans="1:6" ht="12.75" customHeight="1" x14ac:dyDescent="0.2">
      <c r="A409" s="150" t="s">
        <v>822</v>
      </c>
      <c r="B409" s="151" t="s">
        <v>823</v>
      </c>
      <c r="C409" s="152" t="s">
        <v>822</v>
      </c>
      <c r="D409" s="155">
        <v>0</v>
      </c>
      <c r="E409" s="155">
        <v>0</v>
      </c>
      <c r="F409" s="154" t="str">
        <f t="shared" si="8"/>
        <v>-</v>
      </c>
    </row>
    <row r="410" spans="1:6" ht="12.75" customHeight="1" x14ac:dyDescent="0.2">
      <c r="A410" s="150" t="s">
        <v>824</v>
      </c>
      <c r="B410" s="151" t="s">
        <v>825</v>
      </c>
      <c r="C410" s="152" t="s">
        <v>824</v>
      </c>
      <c r="D410" s="155">
        <v>0</v>
      </c>
      <c r="E410" s="155">
        <v>1869.07</v>
      </c>
      <c r="F410" s="154" t="str">
        <f t="shared" si="8"/>
        <v>-</v>
      </c>
    </row>
    <row r="411" spans="1:6" ht="12.75" customHeight="1" x14ac:dyDescent="0.2">
      <c r="A411" s="150" t="s">
        <v>826</v>
      </c>
      <c r="B411" s="151" t="s">
        <v>827</v>
      </c>
      <c r="C411" s="152" t="s">
        <v>826</v>
      </c>
      <c r="D411" s="155">
        <v>0</v>
      </c>
      <c r="E411" s="155">
        <v>0</v>
      </c>
      <c r="F411" s="154" t="str">
        <f t="shared" si="8"/>
        <v>-</v>
      </c>
    </row>
    <row r="412" spans="1:6" ht="12.75" customHeight="1" x14ac:dyDescent="0.2">
      <c r="A412" s="150"/>
      <c r="B412" s="151" t="s">
        <v>828</v>
      </c>
      <c r="C412" s="152" t="s">
        <v>829</v>
      </c>
      <c r="D412" s="153">
        <f>D6+D298</f>
        <v>886650.8</v>
      </c>
      <c r="E412" s="153">
        <f>E6+E298</f>
        <v>1128703.46</v>
      </c>
      <c r="F412" s="154">
        <f t="shared" si="8"/>
        <v>127.29966070069523</v>
      </c>
    </row>
    <row r="413" spans="1:6" ht="12.75" customHeight="1" x14ac:dyDescent="0.2">
      <c r="A413" s="150"/>
      <c r="B413" s="151" t="s">
        <v>830</v>
      </c>
      <c r="C413" s="152" t="s">
        <v>831</v>
      </c>
      <c r="D413" s="153">
        <f>D289+D350</f>
        <v>902760.77</v>
      </c>
      <c r="E413" s="153">
        <f>E289+E350</f>
        <v>1094164.46</v>
      </c>
      <c r="F413" s="154">
        <f t="shared" si="8"/>
        <v>121.20203894105855</v>
      </c>
    </row>
    <row r="414" spans="1:6" ht="12.75" customHeight="1" x14ac:dyDescent="0.2">
      <c r="A414" s="150"/>
      <c r="B414" s="151" t="s">
        <v>832</v>
      </c>
      <c r="C414" s="152" t="s">
        <v>833</v>
      </c>
      <c r="D414" s="153">
        <f>IF(D412&gt;=D413,D412-D413,0)</f>
        <v>0</v>
      </c>
      <c r="E414" s="153">
        <f>IF(E412&gt;=E413,E412-E413,0)</f>
        <v>34539</v>
      </c>
      <c r="F414" s="154" t="str">
        <f t="shared" si="8"/>
        <v>-</v>
      </c>
    </row>
    <row r="415" spans="1:6" ht="12.75" customHeight="1" x14ac:dyDescent="0.2">
      <c r="A415" s="150"/>
      <c r="B415" s="151" t="s">
        <v>834</v>
      </c>
      <c r="C415" s="152" t="s">
        <v>835</v>
      </c>
      <c r="D415" s="153">
        <f>IF(D413&gt;=D412,D413-D412,0)</f>
        <v>16109.969999999972</v>
      </c>
      <c r="E415" s="153">
        <f>IF(E413&gt;=E412,E413-E412,0)</f>
        <v>0</v>
      </c>
      <c r="F415" s="154">
        <f t="shared" si="8"/>
        <v>0</v>
      </c>
    </row>
    <row r="416" spans="1:6" ht="12.75" customHeight="1" x14ac:dyDescent="0.2">
      <c r="A416" s="166" t="s">
        <v>836</v>
      </c>
      <c r="B416" s="156" t="s">
        <v>837</v>
      </c>
      <c r="C416" s="167" t="s">
        <v>838</v>
      </c>
      <c r="D416" s="153">
        <f>IF(D292-D293+D409-D410&gt;=0,D292-D293+D409-D410,0)</f>
        <v>9861.0499999999993</v>
      </c>
      <c r="E416" s="153">
        <f>IF(E292-E293+E409-E410&gt;=0,E292-E293+E409-E410,0)</f>
        <v>0</v>
      </c>
      <c r="F416" s="154">
        <f t="shared" si="8"/>
        <v>0</v>
      </c>
    </row>
    <row r="417" spans="1:26" ht="12.75" customHeight="1" x14ac:dyDescent="0.2">
      <c r="A417" s="166" t="s">
        <v>836</v>
      </c>
      <c r="B417" s="151" t="s">
        <v>839</v>
      </c>
      <c r="C417" s="167" t="s">
        <v>840</v>
      </c>
      <c r="D417" s="153">
        <f>IF(D293-D292+D410-D409&gt;=0,D293-D292+D410-D409,0)</f>
        <v>0</v>
      </c>
      <c r="E417" s="153">
        <f>IF(E293-E292+E410-E409&gt;=0,E293-E292+E410-E409,0)</f>
        <v>1869.07</v>
      </c>
      <c r="F417" s="154" t="str">
        <f t="shared" si="8"/>
        <v>-</v>
      </c>
    </row>
    <row r="418" spans="1:26" ht="12.75" customHeight="1" x14ac:dyDescent="0.2">
      <c r="A418" s="159" t="s">
        <v>841</v>
      </c>
      <c r="B418" s="160" t="s">
        <v>842</v>
      </c>
      <c r="C418" s="161" t="s">
        <v>843</v>
      </c>
      <c r="D418" s="168">
        <f>D294+D411</f>
        <v>6154.77</v>
      </c>
      <c r="E418" s="168">
        <f>E294+E411</f>
        <v>6590.37</v>
      </c>
      <c r="F418" s="163">
        <f t="shared" si="8"/>
        <v>107.07743749969534</v>
      </c>
    </row>
    <row r="419" spans="1:26" ht="19.5" customHeight="1" x14ac:dyDescent="0.2">
      <c r="A419" s="18" t="s">
        <v>844</v>
      </c>
      <c r="B419" s="17"/>
      <c r="C419" s="146"/>
      <c r="D419" s="164"/>
      <c r="E419" s="164"/>
      <c r="F419" s="149"/>
      <c r="G419" s="165"/>
      <c r="H419" s="165"/>
      <c r="I419" s="165"/>
      <c r="J419" s="165"/>
      <c r="K419" s="165"/>
      <c r="L419" s="165"/>
      <c r="M419" s="165"/>
      <c r="N419" s="165"/>
      <c r="O419" s="165"/>
      <c r="P419" s="165"/>
      <c r="Q419" s="165"/>
      <c r="R419" s="165"/>
      <c r="S419" s="165"/>
      <c r="T419" s="165"/>
      <c r="U419" s="165"/>
      <c r="V419" s="165"/>
      <c r="W419" s="165"/>
      <c r="X419" s="165"/>
      <c r="Y419" s="165"/>
      <c r="Z419" s="165"/>
    </row>
    <row r="420" spans="1:26" ht="12.75" customHeight="1" x14ac:dyDescent="0.2">
      <c r="A420" s="150" t="s">
        <v>845</v>
      </c>
      <c r="B420" s="151" t="s">
        <v>846</v>
      </c>
      <c r="C420" s="152" t="s">
        <v>845</v>
      </c>
      <c r="D420" s="153">
        <f>D421+D459+D472+D484+D515</f>
        <v>0</v>
      </c>
      <c r="E420" s="153">
        <f>E421+E459+E472+E484+E515</f>
        <v>0</v>
      </c>
      <c r="F420" s="154" t="str">
        <f t="shared" ref="F420:F483" si="9">IF(D420&lt;&gt;0,IF(E420/D420&gt;=100,"&gt;&gt;100",E420/D420*100),"-")</f>
        <v>-</v>
      </c>
    </row>
    <row r="421" spans="1:26" ht="24" customHeight="1" x14ac:dyDescent="0.2">
      <c r="A421" s="150" t="s">
        <v>847</v>
      </c>
      <c r="B421" s="156" t="s">
        <v>848</v>
      </c>
      <c r="C421" s="152" t="s">
        <v>847</v>
      </c>
      <c r="D421" s="153">
        <f>D422+D427+D430+D434+D435+D442+D447+D455</f>
        <v>0</v>
      </c>
      <c r="E421" s="153">
        <f>E422+E427+E430+E434+E435+E442+E447+E455</f>
        <v>0</v>
      </c>
      <c r="F421" s="154" t="str">
        <f t="shared" si="9"/>
        <v>-</v>
      </c>
    </row>
    <row r="422" spans="1:26" ht="24" customHeight="1" x14ac:dyDescent="0.2">
      <c r="A422" s="150" t="s">
        <v>849</v>
      </c>
      <c r="B422" s="151" t="s">
        <v>850</v>
      </c>
      <c r="C422" s="152" t="s">
        <v>849</v>
      </c>
      <c r="D422" s="153">
        <f>SUM(D423:D426)</f>
        <v>0</v>
      </c>
      <c r="E422" s="153">
        <f>SUM(E423:E426)</f>
        <v>0</v>
      </c>
      <c r="F422" s="154" t="str">
        <f t="shared" si="9"/>
        <v>-</v>
      </c>
    </row>
    <row r="423" spans="1:26" ht="12.75" customHeight="1" x14ac:dyDescent="0.2">
      <c r="A423" s="150" t="s">
        <v>851</v>
      </c>
      <c r="B423" s="151" t="s">
        <v>852</v>
      </c>
      <c r="C423" s="152" t="s">
        <v>851</v>
      </c>
      <c r="D423" s="155">
        <v>0</v>
      </c>
      <c r="E423" s="155">
        <v>0</v>
      </c>
      <c r="F423" s="154" t="str">
        <f t="shared" si="9"/>
        <v>-</v>
      </c>
    </row>
    <row r="424" spans="1:26" ht="12.75" customHeight="1" x14ac:dyDescent="0.2">
      <c r="A424" s="150" t="s">
        <v>853</v>
      </c>
      <c r="B424" s="151" t="s">
        <v>854</v>
      </c>
      <c r="C424" s="152" t="s">
        <v>853</v>
      </c>
      <c r="D424" s="155">
        <v>0</v>
      </c>
      <c r="E424" s="155">
        <v>0</v>
      </c>
      <c r="F424" s="154" t="str">
        <f t="shared" si="9"/>
        <v>-</v>
      </c>
    </row>
    <row r="425" spans="1:26" ht="12.75" customHeight="1" x14ac:dyDescent="0.2">
      <c r="A425" s="150" t="s">
        <v>855</v>
      </c>
      <c r="B425" s="151" t="s">
        <v>856</v>
      </c>
      <c r="C425" s="152" t="s">
        <v>855</v>
      </c>
      <c r="D425" s="155">
        <v>0</v>
      </c>
      <c r="E425" s="155">
        <v>0</v>
      </c>
      <c r="F425" s="154" t="str">
        <f t="shared" si="9"/>
        <v>-</v>
      </c>
    </row>
    <row r="426" spans="1:26" ht="12.75" customHeight="1" x14ac:dyDescent="0.2">
      <c r="A426" s="150" t="s">
        <v>857</v>
      </c>
      <c r="B426" s="151" t="s">
        <v>858</v>
      </c>
      <c r="C426" s="152" t="s">
        <v>857</v>
      </c>
      <c r="D426" s="155">
        <v>0</v>
      </c>
      <c r="E426" s="155">
        <v>0</v>
      </c>
      <c r="F426" s="154" t="str">
        <f t="shared" si="9"/>
        <v>-</v>
      </c>
    </row>
    <row r="427" spans="1:26" ht="24" customHeight="1" x14ac:dyDescent="0.2">
      <c r="A427" s="150" t="s">
        <v>859</v>
      </c>
      <c r="B427" s="151" t="s">
        <v>860</v>
      </c>
      <c r="C427" s="152" t="s">
        <v>859</v>
      </c>
      <c r="D427" s="153">
        <f>SUM(D428:D429)</f>
        <v>0</v>
      </c>
      <c r="E427" s="153">
        <f>SUM(E428:E429)</f>
        <v>0</v>
      </c>
      <c r="F427" s="154" t="str">
        <f t="shared" si="9"/>
        <v>-</v>
      </c>
    </row>
    <row r="428" spans="1:26" ht="24" customHeight="1" x14ac:dyDescent="0.2">
      <c r="A428" s="150" t="s">
        <v>861</v>
      </c>
      <c r="B428" s="156" t="s">
        <v>862</v>
      </c>
      <c r="C428" s="152" t="s">
        <v>861</v>
      </c>
      <c r="D428" s="155">
        <v>0</v>
      </c>
      <c r="E428" s="155">
        <v>0</v>
      </c>
      <c r="F428" s="154" t="str">
        <f t="shared" si="9"/>
        <v>-</v>
      </c>
    </row>
    <row r="429" spans="1:26" ht="24" customHeight="1" x14ac:dyDescent="0.2">
      <c r="A429" s="150" t="s">
        <v>863</v>
      </c>
      <c r="B429" s="156" t="s">
        <v>864</v>
      </c>
      <c r="C429" s="152" t="s">
        <v>863</v>
      </c>
      <c r="D429" s="155">
        <v>0</v>
      </c>
      <c r="E429" s="155">
        <v>0</v>
      </c>
      <c r="F429" s="154" t="str">
        <f t="shared" si="9"/>
        <v>-</v>
      </c>
    </row>
    <row r="430" spans="1:26" ht="24" customHeight="1" x14ac:dyDescent="0.2">
      <c r="A430" s="150" t="s">
        <v>865</v>
      </c>
      <c r="B430" s="151" t="s">
        <v>866</v>
      </c>
      <c r="C430" s="152" t="s">
        <v>865</v>
      </c>
      <c r="D430" s="153">
        <f>SUM(D431:D433)</f>
        <v>0</v>
      </c>
      <c r="E430" s="153">
        <f>SUM(E431:E433)</f>
        <v>0</v>
      </c>
      <c r="F430" s="154" t="str">
        <f t="shared" si="9"/>
        <v>-</v>
      </c>
    </row>
    <row r="431" spans="1:26" ht="12.75" customHeight="1" x14ac:dyDescent="0.2">
      <c r="A431" s="150" t="s">
        <v>867</v>
      </c>
      <c r="B431" s="151" t="s">
        <v>868</v>
      </c>
      <c r="C431" s="152" t="s">
        <v>867</v>
      </c>
      <c r="D431" s="155">
        <v>0</v>
      </c>
      <c r="E431" s="155">
        <v>0</v>
      </c>
      <c r="F431" s="154" t="str">
        <f t="shared" si="9"/>
        <v>-</v>
      </c>
    </row>
    <row r="432" spans="1:26" ht="12.75" customHeight="1" x14ac:dyDescent="0.2">
      <c r="A432" s="150" t="s">
        <v>869</v>
      </c>
      <c r="B432" s="151" t="s">
        <v>870</v>
      </c>
      <c r="C432" s="152" t="s">
        <v>869</v>
      </c>
      <c r="D432" s="155">
        <v>0</v>
      </c>
      <c r="E432" s="155">
        <v>0</v>
      </c>
      <c r="F432" s="154" t="str">
        <f t="shared" si="9"/>
        <v>-</v>
      </c>
    </row>
    <row r="433" spans="1:6" ht="12.75" customHeight="1" x14ac:dyDescent="0.2">
      <c r="A433" s="150" t="s">
        <v>871</v>
      </c>
      <c r="B433" s="151" t="s">
        <v>872</v>
      </c>
      <c r="C433" s="152" t="s">
        <v>871</v>
      </c>
      <c r="D433" s="155">
        <v>0</v>
      </c>
      <c r="E433" s="155">
        <v>0</v>
      </c>
      <c r="F433" s="154" t="str">
        <f t="shared" si="9"/>
        <v>-</v>
      </c>
    </row>
    <row r="434" spans="1:6" ht="24" customHeight="1" x14ac:dyDescent="0.2">
      <c r="A434" s="150" t="s">
        <v>873</v>
      </c>
      <c r="B434" s="156" t="s">
        <v>874</v>
      </c>
      <c r="C434" s="152" t="s">
        <v>873</v>
      </c>
      <c r="D434" s="155">
        <v>0</v>
      </c>
      <c r="E434" s="155">
        <v>0</v>
      </c>
      <c r="F434" s="154" t="str">
        <f t="shared" si="9"/>
        <v>-</v>
      </c>
    </row>
    <row r="435" spans="1:6" ht="24" customHeight="1" x14ac:dyDescent="0.2">
      <c r="A435" s="150" t="s">
        <v>875</v>
      </c>
      <c r="B435" s="151" t="s">
        <v>876</v>
      </c>
      <c r="C435" s="152" t="s">
        <v>875</v>
      </c>
      <c r="D435" s="153">
        <f>SUM(D436:D441)</f>
        <v>0</v>
      </c>
      <c r="E435" s="153">
        <f>SUM(E436:E441)</f>
        <v>0</v>
      </c>
      <c r="F435" s="154" t="str">
        <f t="shared" si="9"/>
        <v>-</v>
      </c>
    </row>
    <row r="436" spans="1:6" ht="12.75" customHeight="1" x14ac:dyDescent="0.2">
      <c r="A436" s="150" t="s">
        <v>877</v>
      </c>
      <c r="B436" s="151" t="s">
        <v>878</v>
      </c>
      <c r="C436" s="152" t="s">
        <v>877</v>
      </c>
      <c r="D436" s="155">
        <v>0</v>
      </c>
      <c r="E436" s="155">
        <v>0</v>
      </c>
      <c r="F436" s="154" t="str">
        <f t="shared" si="9"/>
        <v>-</v>
      </c>
    </row>
    <row r="437" spans="1:6" ht="24" customHeight="1" x14ac:dyDescent="0.2">
      <c r="A437" s="150" t="s">
        <v>879</v>
      </c>
      <c r="B437" s="151" t="s">
        <v>880</v>
      </c>
      <c r="C437" s="152" t="s">
        <v>879</v>
      </c>
      <c r="D437" s="155">
        <v>0</v>
      </c>
      <c r="E437" s="155">
        <v>0</v>
      </c>
      <c r="F437" s="154" t="str">
        <f t="shared" si="9"/>
        <v>-</v>
      </c>
    </row>
    <row r="438" spans="1:6" ht="24" customHeight="1" x14ac:dyDescent="0.2">
      <c r="A438" s="150" t="s">
        <v>881</v>
      </c>
      <c r="B438" s="151" t="s">
        <v>882</v>
      </c>
      <c r="C438" s="152" t="s">
        <v>881</v>
      </c>
      <c r="D438" s="155">
        <v>0</v>
      </c>
      <c r="E438" s="155">
        <v>0</v>
      </c>
      <c r="F438" s="154" t="str">
        <f t="shared" si="9"/>
        <v>-</v>
      </c>
    </row>
    <row r="439" spans="1:6" ht="12.75" customHeight="1" x14ac:dyDescent="0.2">
      <c r="A439" s="150" t="s">
        <v>883</v>
      </c>
      <c r="B439" s="151" t="s">
        <v>884</v>
      </c>
      <c r="C439" s="152" t="s">
        <v>883</v>
      </c>
      <c r="D439" s="155">
        <v>0</v>
      </c>
      <c r="E439" s="155">
        <v>0</v>
      </c>
      <c r="F439" s="154" t="str">
        <f t="shared" si="9"/>
        <v>-</v>
      </c>
    </row>
    <row r="440" spans="1:6" ht="12.75" customHeight="1" x14ac:dyDescent="0.2">
      <c r="A440" s="150" t="s">
        <v>885</v>
      </c>
      <c r="B440" s="151" t="s">
        <v>886</v>
      </c>
      <c r="C440" s="152" t="s">
        <v>885</v>
      </c>
      <c r="D440" s="155">
        <v>0</v>
      </c>
      <c r="E440" s="155">
        <v>0</v>
      </c>
      <c r="F440" s="154" t="str">
        <f t="shared" si="9"/>
        <v>-</v>
      </c>
    </row>
    <row r="441" spans="1:6" ht="12.75" customHeight="1" x14ac:dyDescent="0.2">
      <c r="A441" s="150" t="s">
        <v>887</v>
      </c>
      <c r="B441" s="151" t="s">
        <v>888</v>
      </c>
      <c r="C441" s="152" t="s">
        <v>887</v>
      </c>
      <c r="D441" s="155">
        <v>0</v>
      </c>
      <c r="E441" s="155">
        <v>0</v>
      </c>
      <c r="F441" s="154" t="str">
        <f t="shared" si="9"/>
        <v>-</v>
      </c>
    </row>
    <row r="442" spans="1:6" ht="24" customHeight="1" x14ac:dyDescent="0.2">
      <c r="A442" s="150" t="s">
        <v>889</v>
      </c>
      <c r="B442" s="151" t="s">
        <v>890</v>
      </c>
      <c r="C442" s="152" t="s">
        <v>889</v>
      </c>
      <c r="D442" s="153">
        <f>SUM(D443:D446)</f>
        <v>0</v>
      </c>
      <c r="E442" s="153">
        <f>SUM(E443:E446)</f>
        <v>0</v>
      </c>
      <c r="F442" s="154" t="str">
        <f t="shared" si="9"/>
        <v>-</v>
      </c>
    </row>
    <row r="443" spans="1:6" ht="12.75" customHeight="1" x14ac:dyDescent="0.2">
      <c r="A443" s="150" t="s">
        <v>891</v>
      </c>
      <c r="B443" s="151" t="s">
        <v>892</v>
      </c>
      <c r="C443" s="152" t="s">
        <v>891</v>
      </c>
      <c r="D443" s="155">
        <v>0</v>
      </c>
      <c r="E443" s="155">
        <v>0</v>
      </c>
      <c r="F443" s="154" t="str">
        <f t="shared" si="9"/>
        <v>-</v>
      </c>
    </row>
    <row r="444" spans="1:6" ht="12.75" customHeight="1" x14ac:dyDescent="0.2">
      <c r="A444" s="150" t="s">
        <v>893</v>
      </c>
      <c r="B444" s="151" t="s">
        <v>894</v>
      </c>
      <c r="C444" s="152" t="s">
        <v>893</v>
      </c>
      <c r="D444" s="155">
        <v>0</v>
      </c>
      <c r="E444" s="155">
        <v>0</v>
      </c>
      <c r="F444" s="154" t="str">
        <f t="shared" si="9"/>
        <v>-</v>
      </c>
    </row>
    <row r="445" spans="1:6" ht="12.75" customHeight="1" x14ac:dyDescent="0.2">
      <c r="A445" s="150" t="s">
        <v>895</v>
      </c>
      <c r="B445" s="151" t="s">
        <v>896</v>
      </c>
      <c r="C445" s="152" t="s">
        <v>895</v>
      </c>
      <c r="D445" s="155">
        <v>0</v>
      </c>
      <c r="E445" s="155">
        <v>0</v>
      </c>
      <c r="F445" s="154" t="str">
        <f t="shared" si="9"/>
        <v>-</v>
      </c>
    </row>
    <row r="446" spans="1:6" ht="12.75" customHeight="1" x14ac:dyDescent="0.2">
      <c r="A446" s="150" t="s">
        <v>897</v>
      </c>
      <c r="B446" s="151" t="s">
        <v>898</v>
      </c>
      <c r="C446" s="152" t="s">
        <v>897</v>
      </c>
      <c r="D446" s="155">
        <v>0</v>
      </c>
      <c r="E446" s="155">
        <v>0</v>
      </c>
      <c r="F446" s="154" t="str">
        <f t="shared" si="9"/>
        <v>-</v>
      </c>
    </row>
    <row r="447" spans="1:6" ht="12.75" customHeight="1" x14ac:dyDescent="0.2">
      <c r="A447" s="150" t="s">
        <v>899</v>
      </c>
      <c r="B447" s="151" t="s">
        <v>900</v>
      </c>
      <c r="C447" s="152" t="s">
        <v>899</v>
      </c>
      <c r="D447" s="153">
        <f>SUM(D448:D454)</f>
        <v>0</v>
      </c>
      <c r="E447" s="153">
        <f>SUM(E448:E454)</f>
        <v>0</v>
      </c>
      <c r="F447" s="154" t="str">
        <f t="shared" si="9"/>
        <v>-</v>
      </c>
    </row>
    <row r="448" spans="1:6" ht="12.75" customHeight="1" x14ac:dyDescent="0.2">
      <c r="A448" s="150" t="s">
        <v>901</v>
      </c>
      <c r="B448" s="151" t="s">
        <v>902</v>
      </c>
      <c r="C448" s="152" t="s">
        <v>901</v>
      </c>
      <c r="D448" s="155">
        <v>0</v>
      </c>
      <c r="E448" s="155">
        <v>0</v>
      </c>
      <c r="F448" s="154" t="str">
        <f t="shared" si="9"/>
        <v>-</v>
      </c>
    </row>
    <row r="449" spans="1:6" ht="12.75" customHeight="1" x14ac:dyDescent="0.2">
      <c r="A449" s="150" t="s">
        <v>903</v>
      </c>
      <c r="B449" s="151" t="s">
        <v>904</v>
      </c>
      <c r="C449" s="152" t="s">
        <v>903</v>
      </c>
      <c r="D449" s="155">
        <v>0</v>
      </c>
      <c r="E449" s="155">
        <v>0</v>
      </c>
      <c r="F449" s="154" t="str">
        <f t="shared" si="9"/>
        <v>-</v>
      </c>
    </row>
    <row r="450" spans="1:6" ht="12.75" customHeight="1" x14ac:dyDescent="0.2">
      <c r="A450" s="150" t="s">
        <v>905</v>
      </c>
      <c r="B450" s="151" t="s">
        <v>906</v>
      </c>
      <c r="C450" s="152" t="s">
        <v>905</v>
      </c>
      <c r="D450" s="155">
        <v>0</v>
      </c>
      <c r="E450" s="155">
        <v>0</v>
      </c>
      <c r="F450" s="154" t="str">
        <f t="shared" si="9"/>
        <v>-</v>
      </c>
    </row>
    <row r="451" spans="1:6" ht="12.75" customHeight="1" x14ac:dyDescent="0.2">
      <c r="A451" s="150" t="s">
        <v>907</v>
      </c>
      <c r="B451" s="151" t="s">
        <v>908</v>
      </c>
      <c r="C451" s="152" t="s">
        <v>907</v>
      </c>
      <c r="D451" s="155">
        <v>0</v>
      </c>
      <c r="E451" s="155">
        <v>0</v>
      </c>
      <c r="F451" s="154" t="str">
        <f t="shared" si="9"/>
        <v>-</v>
      </c>
    </row>
    <row r="452" spans="1:6" ht="12.75" customHeight="1" x14ac:dyDescent="0.2">
      <c r="A452" s="150" t="s">
        <v>909</v>
      </c>
      <c r="B452" s="151" t="s">
        <v>910</v>
      </c>
      <c r="C452" s="152" t="s">
        <v>909</v>
      </c>
      <c r="D452" s="155">
        <v>0</v>
      </c>
      <c r="E452" s="155">
        <v>0</v>
      </c>
      <c r="F452" s="154" t="str">
        <f t="shared" si="9"/>
        <v>-</v>
      </c>
    </row>
    <row r="453" spans="1:6" ht="24" customHeight="1" x14ac:dyDescent="0.2">
      <c r="A453" s="150" t="s">
        <v>911</v>
      </c>
      <c r="B453" s="151" t="s">
        <v>912</v>
      </c>
      <c r="C453" s="152" t="s">
        <v>911</v>
      </c>
      <c r="D453" s="155">
        <v>0</v>
      </c>
      <c r="E453" s="155">
        <v>0</v>
      </c>
      <c r="F453" s="154" t="str">
        <f t="shared" si="9"/>
        <v>-</v>
      </c>
    </row>
    <row r="454" spans="1:6" ht="24" customHeight="1" x14ac:dyDescent="0.2">
      <c r="A454" s="150" t="s">
        <v>913</v>
      </c>
      <c r="B454" s="156" t="s">
        <v>914</v>
      </c>
      <c r="C454" s="152" t="s">
        <v>913</v>
      </c>
      <c r="D454" s="155">
        <v>0</v>
      </c>
      <c r="E454" s="155">
        <v>0</v>
      </c>
      <c r="F454" s="154" t="str">
        <f t="shared" si="9"/>
        <v>-</v>
      </c>
    </row>
    <row r="455" spans="1:6" ht="12.75" customHeight="1" x14ac:dyDescent="0.2">
      <c r="A455" s="150" t="s">
        <v>915</v>
      </c>
      <c r="B455" s="156" t="s">
        <v>916</v>
      </c>
      <c r="C455" s="152" t="s">
        <v>915</v>
      </c>
      <c r="D455" s="153">
        <f>SUM(D456:D458)</f>
        <v>0</v>
      </c>
      <c r="E455" s="153">
        <f>SUM(E456:E458)</f>
        <v>0</v>
      </c>
      <c r="F455" s="154" t="str">
        <f t="shared" si="9"/>
        <v>-</v>
      </c>
    </row>
    <row r="456" spans="1:6" ht="24" customHeight="1" x14ac:dyDescent="0.2">
      <c r="A456" s="150" t="s">
        <v>917</v>
      </c>
      <c r="B456" s="156" t="s">
        <v>918</v>
      </c>
      <c r="C456" s="152" t="s">
        <v>917</v>
      </c>
      <c r="D456" s="155">
        <v>0</v>
      </c>
      <c r="E456" s="155">
        <v>0</v>
      </c>
      <c r="F456" s="154" t="str">
        <f t="shared" si="9"/>
        <v>-</v>
      </c>
    </row>
    <row r="457" spans="1:6" ht="24" customHeight="1" x14ac:dyDescent="0.2">
      <c r="A457" s="150" t="s">
        <v>919</v>
      </c>
      <c r="B457" s="156" t="s">
        <v>920</v>
      </c>
      <c r="C457" s="152" t="s">
        <v>919</v>
      </c>
      <c r="D457" s="155">
        <v>0</v>
      </c>
      <c r="E457" s="155">
        <v>0</v>
      </c>
      <c r="F457" s="154" t="str">
        <f t="shared" si="9"/>
        <v>-</v>
      </c>
    </row>
    <row r="458" spans="1:6" ht="12.75" customHeight="1" x14ac:dyDescent="0.2">
      <c r="A458" s="150" t="s">
        <v>921</v>
      </c>
      <c r="B458" s="156" t="s">
        <v>922</v>
      </c>
      <c r="C458" s="152" t="s">
        <v>921</v>
      </c>
      <c r="D458" s="155">
        <v>0</v>
      </c>
      <c r="E458" s="155">
        <v>0</v>
      </c>
      <c r="F458" s="154" t="str">
        <f t="shared" si="9"/>
        <v>-</v>
      </c>
    </row>
    <row r="459" spans="1:6" ht="12.75" customHeight="1" x14ac:dyDescent="0.2">
      <c r="A459" s="150" t="s">
        <v>923</v>
      </c>
      <c r="B459" s="151" t="s">
        <v>924</v>
      </c>
      <c r="C459" s="152" t="s">
        <v>923</v>
      </c>
      <c r="D459" s="153">
        <f>D460+D463+D466+D469</f>
        <v>0</v>
      </c>
      <c r="E459" s="153">
        <f>E460+E463+E466+E469</f>
        <v>0</v>
      </c>
      <c r="F459" s="154" t="str">
        <f t="shared" si="9"/>
        <v>-</v>
      </c>
    </row>
    <row r="460" spans="1:6" ht="12.75" customHeight="1" x14ac:dyDescent="0.2">
      <c r="A460" s="150" t="s">
        <v>925</v>
      </c>
      <c r="B460" s="151" t="s">
        <v>926</v>
      </c>
      <c r="C460" s="152" t="s">
        <v>925</v>
      </c>
      <c r="D460" s="153">
        <f>SUM(D461:D462)</f>
        <v>0</v>
      </c>
      <c r="E460" s="153">
        <f>SUM(E461:E462)</f>
        <v>0</v>
      </c>
      <c r="F460" s="154" t="str">
        <f t="shared" si="9"/>
        <v>-</v>
      </c>
    </row>
    <row r="461" spans="1:6" ht="12.75" customHeight="1" x14ac:dyDescent="0.2">
      <c r="A461" s="150" t="s">
        <v>927</v>
      </c>
      <c r="B461" s="151" t="s">
        <v>928</v>
      </c>
      <c r="C461" s="152" t="s">
        <v>927</v>
      </c>
      <c r="D461" s="155">
        <v>0</v>
      </c>
      <c r="E461" s="155">
        <v>0</v>
      </c>
      <c r="F461" s="154" t="str">
        <f t="shared" si="9"/>
        <v>-</v>
      </c>
    </row>
    <row r="462" spans="1:6" ht="12.75" customHeight="1" x14ac:dyDescent="0.2">
      <c r="A462" s="150" t="s">
        <v>929</v>
      </c>
      <c r="B462" s="151" t="s">
        <v>930</v>
      </c>
      <c r="C462" s="152" t="s">
        <v>929</v>
      </c>
      <c r="D462" s="155">
        <v>0</v>
      </c>
      <c r="E462" s="155">
        <v>0</v>
      </c>
      <c r="F462" s="154" t="str">
        <f t="shared" si="9"/>
        <v>-</v>
      </c>
    </row>
    <row r="463" spans="1:6" ht="12.75" customHeight="1" x14ac:dyDescent="0.2">
      <c r="A463" s="150" t="s">
        <v>931</v>
      </c>
      <c r="B463" s="151" t="s">
        <v>932</v>
      </c>
      <c r="C463" s="152" t="s">
        <v>931</v>
      </c>
      <c r="D463" s="153">
        <f>SUM(D464:D465)</f>
        <v>0</v>
      </c>
      <c r="E463" s="153">
        <f>SUM(E464:E465)</f>
        <v>0</v>
      </c>
      <c r="F463" s="154" t="str">
        <f t="shared" si="9"/>
        <v>-</v>
      </c>
    </row>
    <row r="464" spans="1:6" ht="12.75" customHeight="1" x14ac:dyDescent="0.2">
      <c r="A464" s="150" t="s">
        <v>933</v>
      </c>
      <c r="B464" s="151" t="s">
        <v>934</v>
      </c>
      <c r="C464" s="152" t="s">
        <v>933</v>
      </c>
      <c r="D464" s="155">
        <v>0</v>
      </c>
      <c r="E464" s="155">
        <v>0</v>
      </c>
      <c r="F464" s="154" t="str">
        <f t="shared" si="9"/>
        <v>-</v>
      </c>
    </row>
    <row r="465" spans="1:6" ht="12.75" customHeight="1" x14ac:dyDescent="0.2">
      <c r="A465" s="150" t="s">
        <v>935</v>
      </c>
      <c r="B465" s="151" t="s">
        <v>936</v>
      </c>
      <c r="C465" s="152" t="s">
        <v>935</v>
      </c>
      <c r="D465" s="155">
        <v>0</v>
      </c>
      <c r="E465" s="155">
        <v>0</v>
      </c>
      <c r="F465" s="154" t="str">
        <f t="shared" si="9"/>
        <v>-</v>
      </c>
    </row>
    <row r="466" spans="1:6" ht="12.75" customHeight="1" x14ac:dyDescent="0.2">
      <c r="A466" s="150" t="s">
        <v>937</v>
      </c>
      <c r="B466" s="151" t="s">
        <v>938</v>
      </c>
      <c r="C466" s="152" t="s">
        <v>937</v>
      </c>
      <c r="D466" s="153">
        <f>SUM(D467:D468)</f>
        <v>0</v>
      </c>
      <c r="E466" s="153">
        <f>SUM(E467:E468)</f>
        <v>0</v>
      </c>
      <c r="F466" s="154" t="str">
        <f t="shared" si="9"/>
        <v>-</v>
      </c>
    </row>
    <row r="467" spans="1:6" ht="12.75" customHeight="1" x14ac:dyDescent="0.2">
      <c r="A467" s="150" t="s">
        <v>939</v>
      </c>
      <c r="B467" s="151" t="s">
        <v>940</v>
      </c>
      <c r="C467" s="152" t="s">
        <v>939</v>
      </c>
      <c r="D467" s="155">
        <v>0</v>
      </c>
      <c r="E467" s="155">
        <v>0</v>
      </c>
      <c r="F467" s="154" t="str">
        <f t="shared" si="9"/>
        <v>-</v>
      </c>
    </row>
    <row r="468" spans="1:6" ht="12.75" customHeight="1" x14ac:dyDescent="0.2">
      <c r="A468" s="150" t="s">
        <v>941</v>
      </c>
      <c r="B468" s="151" t="s">
        <v>942</v>
      </c>
      <c r="C468" s="152" t="s">
        <v>941</v>
      </c>
      <c r="D468" s="155">
        <v>0</v>
      </c>
      <c r="E468" s="155">
        <v>0</v>
      </c>
      <c r="F468" s="154" t="str">
        <f t="shared" si="9"/>
        <v>-</v>
      </c>
    </row>
    <row r="469" spans="1:6" ht="12.75" customHeight="1" x14ac:dyDescent="0.2">
      <c r="A469" s="150" t="s">
        <v>943</v>
      </c>
      <c r="B469" s="151" t="s">
        <v>944</v>
      </c>
      <c r="C469" s="152" t="s">
        <v>943</v>
      </c>
      <c r="D469" s="153">
        <f>SUM(D470:D471)</f>
        <v>0</v>
      </c>
      <c r="E469" s="153">
        <f>SUM(E470:E471)</f>
        <v>0</v>
      </c>
      <c r="F469" s="154" t="str">
        <f t="shared" si="9"/>
        <v>-</v>
      </c>
    </row>
    <row r="470" spans="1:6" ht="12.75" customHeight="1" x14ac:dyDescent="0.2">
      <c r="A470" s="150" t="s">
        <v>945</v>
      </c>
      <c r="B470" s="151" t="s">
        <v>946</v>
      </c>
      <c r="C470" s="152" t="s">
        <v>945</v>
      </c>
      <c r="D470" s="155">
        <v>0</v>
      </c>
      <c r="E470" s="155">
        <v>0</v>
      </c>
      <c r="F470" s="154" t="str">
        <f t="shared" si="9"/>
        <v>-</v>
      </c>
    </row>
    <row r="471" spans="1:6" ht="12.75" customHeight="1" x14ac:dyDescent="0.2">
      <c r="A471" s="150" t="s">
        <v>947</v>
      </c>
      <c r="B471" s="151" t="s">
        <v>948</v>
      </c>
      <c r="C471" s="152" t="s">
        <v>947</v>
      </c>
      <c r="D471" s="155">
        <v>0</v>
      </c>
      <c r="E471" s="155">
        <v>0</v>
      </c>
      <c r="F471" s="154" t="str">
        <f t="shared" si="9"/>
        <v>-</v>
      </c>
    </row>
    <row r="472" spans="1:6" ht="12.75" customHeight="1" x14ac:dyDescent="0.2">
      <c r="A472" s="150" t="s">
        <v>949</v>
      </c>
      <c r="B472" s="151" t="s">
        <v>950</v>
      </c>
      <c r="C472" s="152" t="s">
        <v>949</v>
      </c>
      <c r="D472" s="153">
        <f>D473+D477+D478+D481</f>
        <v>0</v>
      </c>
      <c r="E472" s="153">
        <f>E473+E477+E478+E481</f>
        <v>0</v>
      </c>
      <c r="F472" s="154" t="str">
        <f t="shared" si="9"/>
        <v>-</v>
      </c>
    </row>
    <row r="473" spans="1:6" ht="24" customHeight="1" x14ac:dyDescent="0.2">
      <c r="A473" s="150" t="s">
        <v>951</v>
      </c>
      <c r="B473" s="151" t="s">
        <v>952</v>
      </c>
      <c r="C473" s="152" t="s">
        <v>951</v>
      </c>
      <c r="D473" s="153">
        <f>SUM(D474:D476)</f>
        <v>0</v>
      </c>
      <c r="E473" s="153">
        <f>SUM(E474:E476)</f>
        <v>0</v>
      </c>
      <c r="F473" s="154" t="str">
        <f t="shared" si="9"/>
        <v>-</v>
      </c>
    </row>
    <row r="474" spans="1:6" ht="12.75" customHeight="1" x14ac:dyDescent="0.2">
      <c r="A474" s="150" t="s">
        <v>953</v>
      </c>
      <c r="B474" s="151" t="s">
        <v>954</v>
      </c>
      <c r="C474" s="152" t="s">
        <v>953</v>
      </c>
      <c r="D474" s="155">
        <v>0</v>
      </c>
      <c r="E474" s="155">
        <v>0</v>
      </c>
      <c r="F474" s="154" t="str">
        <f t="shared" si="9"/>
        <v>-</v>
      </c>
    </row>
    <row r="475" spans="1:6" ht="12.75" customHeight="1" x14ac:dyDescent="0.2">
      <c r="A475" s="150" t="s">
        <v>955</v>
      </c>
      <c r="B475" s="151" t="s">
        <v>956</v>
      </c>
      <c r="C475" s="152" t="s">
        <v>955</v>
      </c>
      <c r="D475" s="155">
        <v>0</v>
      </c>
      <c r="E475" s="155">
        <v>0</v>
      </c>
      <c r="F475" s="154" t="str">
        <f t="shared" si="9"/>
        <v>-</v>
      </c>
    </row>
    <row r="476" spans="1:6" ht="12.75" customHeight="1" x14ac:dyDescent="0.2">
      <c r="A476" s="150" t="s">
        <v>957</v>
      </c>
      <c r="B476" s="151" t="s">
        <v>958</v>
      </c>
      <c r="C476" s="152" t="s">
        <v>957</v>
      </c>
      <c r="D476" s="155">
        <v>0</v>
      </c>
      <c r="E476" s="155">
        <v>0</v>
      </c>
      <c r="F476" s="154" t="str">
        <f t="shared" si="9"/>
        <v>-</v>
      </c>
    </row>
    <row r="477" spans="1:6" ht="24" customHeight="1" x14ac:dyDescent="0.2">
      <c r="A477" s="150" t="s">
        <v>959</v>
      </c>
      <c r="B477" s="156" t="s">
        <v>960</v>
      </c>
      <c r="C477" s="152" t="s">
        <v>959</v>
      </c>
      <c r="D477" s="155">
        <v>0</v>
      </c>
      <c r="E477" s="155">
        <v>0</v>
      </c>
      <c r="F477" s="154" t="str">
        <f t="shared" si="9"/>
        <v>-</v>
      </c>
    </row>
    <row r="478" spans="1:6" ht="24" customHeight="1" x14ac:dyDescent="0.2">
      <c r="A478" s="150" t="s">
        <v>961</v>
      </c>
      <c r="B478" s="151" t="s">
        <v>962</v>
      </c>
      <c r="C478" s="152" t="s">
        <v>961</v>
      </c>
      <c r="D478" s="153">
        <f>SUM(D479:D480)</f>
        <v>0</v>
      </c>
      <c r="E478" s="153">
        <f>SUM(E479:E480)</f>
        <v>0</v>
      </c>
      <c r="F478" s="154" t="str">
        <f t="shared" si="9"/>
        <v>-</v>
      </c>
    </row>
    <row r="479" spans="1:6" ht="24" customHeight="1" x14ac:dyDescent="0.2">
      <c r="A479" s="150" t="s">
        <v>963</v>
      </c>
      <c r="B479" s="156" t="s">
        <v>964</v>
      </c>
      <c r="C479" s="152" t="s">
        <v>963</v>
      </c>
      <c r="D479" s="155">
        <v>0</v>
      </c>
      <c r="E479" s="155">
        <v>0</v>
      </c>
      <c r="F479" s="154" t="str">
        <f t="shared" si="9"/>
        <v>-</v>
      </c>
    </row>
    <row r="480" spans="1:6" ht="12.75" customHeight="1" x14ac:dyDescent="0.2">
      <c r="A480" s="150" t="s">
        <v>965</v>
      </c>
      <c r="B480" s="151" t="s">
        <v>966</v>
      </c>
      <c r="C480" s="152" t="s">
        <v>965</v>
      </c>
      <c r="D480" s="155">
        <v>0</v>
      </c>
      <c r="E480" s="155">
        <v>0</v>
      </c>
      <c r="F480" s="154" t="str">
        <f t="shared" si="9"/>
        <v>-</v>
      </c>
    </row>
    <row r="481" spans="1:6" ht="24" customHeight="1" x14ac:dyDescent="0.2">
      <c r="A481" s="150" t="s">
        <v>967</v>
      </c>
      <c r="B481" s="151" t="s">
        <v>968</v>
      </c>
      <c r="C481" s="152" t="s">
        <v>967</v>
      </c>
      <c r="D481" s="153">
        <f>SUM(D482:D483)</f>
        <v>0</v>
      </c>
      <c r="E481" s="153">
        <f>SUM(E482:E483)</f>
        <v>0</v>
      </c>
      <c r="F481" s="154" t="str">
        <f t="shared" si="9"/>
        <v>-</v>
      </c>
    </row>
    <row r="482" spans="1:6" ht="12.75" customHeight="1" x14ac:dyDescent="0.2">
      <c r="A482" s="150" t="s">
        <v>969</v>
      </c>
      <c r="B482" s="151" t="s">
        <v>970</v>
      </c>
      <c r="C482" s="152" t="s">
        <v>969</v>
      </c>
      <c r="D482" s="155">
        <v>0</v>
      </c>
      <c r="E482" s="155">
        <v>0</v>
      </c>
      <c r="F482" s="154" t="str">
        <f t="shared" si="9"/>
        <v>-</v>
      </c>
    </row>
    <row r="483" spans="1:6" ht="12.75" customHeight="1" x14ac:dyDescent="0.2">
      <c r="A483" s="150" t="s">
        <v>971</v>
      </c>
      <c r="B483" s="151" t="s">
        <v>972</v>
      </c>
      <c r="C483" s="152" t="s">
        <v>971</v>
      </c>
      <c r="D483" s="155">
        <v>0</v>
      </c>
      <c r="E483" s="155">
        <v>0</v>
      </c>
      <c r="F483" s="154" t="str">
        <f t="shared" si="9"/>
        <v>-</v>
      </c>
    </row>
    <row r="484" spans="1:6" ht="12.75" customHeight="1" x14ac:dyDescent="0.2">
      <c r="A484" s="150" t="s">
        <v>973</v>
      </c>
      <c r="B484" s="151" t="s">
        <v>974</v>
      </c>
      <c r="C484" s="152" t="s">
        <v>973</v>
      </c>
      <c r="D484" s="153">
        <f>D485+D490+D494+D495+D502+D507</f>
        <v>0</v>
      </c>
      <c r="E484" s="153">
        <f>E485+E490+E494+E495+E502+E507</f>
        <v>0</v>
      </c>
      <c r="F484" s="154" t="str">
        <f t="shared" ref="F484:F547" si="10">IF(D484&lt;&gt;0,IF(E484/D484&gt;=100,"&gt;&gt;100",E484/D484*100),"-")</f>
        <v>-</v>
      </c>
    </row>
    <row r="485" spans="1:6" ht="24" customHeight="1" x14ac:dyDescent="0.2">
      <c r="A485" s="150" t="s">
        <v>975</v>
      </c>
      <c r="B485" s="151" t="s">
        <v>976</v>
      </c>
      <c r="C485" s="152" t="s">
        <v>975</v>
      </c>
      <c r="D485" s="153">
        <f>SUM(D486:D489)</f>
        <v>0</v>
      </c>
      <c r="E485" s="153">
        <f>SUM(E486:E489)</f>
        <v>0</v>
      </c>
      <c r="F485" s="154" t="str">
        <f t="shared" si="10"/>
        <v>-</v>
      </c>
    </row>
    <row r="486" spans="1:6" ht="12.75" customHeight="1" x14ac:dyDescent="0.2">
      <c r="A486" s="150" t="s">
        <v>977</v>
      </c>
      <c r="B486" s="151" t="s">
        <v>978</v>
      </c>
      <c r="C486" s="152" t="s">
        <v>977</v>
      </c>
      <c r="D486" s="155">
        <v>0</v>
      </c>
      <c r="E486" s="155">
        <v>0</v>
      </c>
      <c r="F486" s="154" t="str">
        <f t="shared" si="10"/>
        <v>-</v>
      </c>
    </row>
    <row r="487" spans="1:6" ht="12.75" customHeight="1" x14ac:dyDescent="0.2">
      <c r="A487" s="150" t="s">
        <v>979</v>
      </c>
      <c r="B487" s="151" t="s">
        <v>980</v>
      </c>
      <c r="C487" s="152" t="s">
        <v>979</v>
      </c>
      <c r="D487" s="155">
        <v>0</v>
      </c>
      <c r="E487" s="155">
        <v>0</v>
      </c>
      <c r="F487" s="154" t="str">
        <f t="shared" si="10"/>
        <v>-</v>
      </c>
    </row>
    <row r="488" spans="1:6" ht="12.75" customHeight="1" x14ac:dyDescent="0.2">
      <c r="A488" s="150" t="s">
        <v>981</v>
      </c>
      <c r="B488" s="151" t="s">
        <v>982</v>
      </c>
      <c r="C488" s="152" t="s">
        <v>981</v>
      </c>
      <c r="D488" s="155">
        <v>0</v>
      </c>
      <c r="E488" s="155">
        <v>0</v>
      </c>
      <c r="F488" s="154" t="str">
        <f t="shared" si="10"/>
        <v>-</v>
      </c>
    </row>
    <row r="489" spans="1:6" ht="12.75" customHeight="1" x14ac:dyDescent="0.2">
      <c r="A489" s="150" t="s">
        <v>983</v>
      </c>
      <c r="B489" s="151" t="s">
        <v>984</v>
      </c>
      <c r="C489" s="152" t="s">
        <v>983</v>
      </c>
      <c r="D489" s="155">
        <v>0</v>
      </c>
      <c r="E489" s="155">
        <v>0</v>
      </c>
      <c r="F489" s="154" t="str">
        <f t="shared" si="10"/>
        <v>-</v>
      </c>
    </row>
    <row r="490" spans="1:6" ht="24" customHeight="1" x14ac:dyDescent="0.2">
      <c r="A490" s="150" t="s">
        <v>985</v>
      </c>
      <c r="B490" s="151" t="s">
        <v>986</v>
      </c>
      <c r="C490" s="152" t="s">
        <v>985</v>
      </c>
      <c r="D490" s="153">
        <f>SUM(D491:D493)</f>
        <v>0</v>
      </c>
      <c r="E490" s="153">
        <f>SUM(E491:E493)</f>
        <v>0</v>
      </c>
      <c r="F490" s="154" t="str">
        <f t="shared" si="10"/>
        <v>-</v>
      </c>
    </row>
    <row r="491" spans="1:6" ht="12.75" customHeight="1" x14ac:dyDescent="0.2">
      <c r="A491" s="150" t="s">
        <v>987</v>
      </c>
      <c r="B491" s="151" t="s">
        <v>988</v>
      </c>
      <c r="C491" s="152" t="s">
        <v>987</v>
      </c>
      <c r="D491" s="155">
        <v>0</v>
      </c>
      <c r="E491" s="155">
        <v>0</v>
      </c>
      <c r="F491" s="154" t="str">
        <f t="shared" si="10"/>
        <v>-</v>
      </c>
    </row>
    <row r="492" spans="1:6" ht="12.75" customHeight="1" x14ac:dyDescent="0.2">
      <c r="A492" s="150" t="s">
        <v>989</v>
      </c>
      <c r="B492" s="151" t="s">
        <v>990</v>
      </c>
      <c r="C492" s="152" t="s">
        <v>989</v>
      </c>
      <c r="D492" s="155">
        <v>0</v>
      </c>
      <c r="E492" s="155">
        <v>0</v>
      </c>
      <c r="F492" s="154" t="str">
        <f t="shared" si="10"/>
        <v>-</v>
      </c>
    </row>
    <row r="493" spans="1:6" ht="12.75" customHeight="1" x14ac:dyDescent="0.2">
      <c r="A493" s="150" t="s">
        <v>991</v>
      </c>
      <c r="B493" s="151" t="s">
        <v>992</v>
      </c>
      <c r="C493" s="152" t="s">
        <v>991</v>
      </c>
      <c r="D493" s="155">
        <v>0</v>
      </c>
      <c r="E493" s="155">
        <v>0</v>
      </c>
      <c r="F493" s="154" t="str">
        <f t="shared" si="10"/>
        <v>-</v>
      </c>
    </row>
    <row r="494" spans="1:6" ht="12.75" customHeight="1" x14ac:dyDescent="0.2">
      <c r="A494" s="150" t="s">
        <v>993</v>
      </c>
      <c r="B494" s="151" t="s">
        <v>994</v>
      </c>
      <c r="C494" s="152" t="s">
        <v>993</v>
      </c>
      <c r="D494" s="155">
        <v>0</v>
      </c>
      <c r="E494" s="155">
        <v>0</v>
      </c>
      <c r="F494" s="154" t="str">
        <f t="shared" si="10"/>
        <v>-</v>
      </c>
    </row>
    <row r="495" spans="1:6" ht="24" customHeight="1" x14ac:dyDescent="0.2">
      <c r="A495" s="150" t="s">
        <v>995</v>
      </c>
      <c r="B495" s="151" t="s">
        <v>996</v>
      </c>
      <c r="C495" s="152" t="s">
        <v>995</v>
      </c>
      <c r="D495" s="153">
        <f>SUM(D496:D501)</f>
        <v>0</v>
      </c>
      <c r="E495" s="153">
        <f>SUM(E496:E501)</f>
        <v>0</v>
      </c>
      <c r="F495" s="154" t="str">
        <f t="shared" si="10"/>
        <v>-</v>
      </c>
    </row>
    <row r="496" spans="1:6" ht="12.75" customHeight="1" x14ac:dyDescent="0.2">
      <c r="A496" s="150" t="s">
        <v>997</v>
      </c>
      <c r="B496" s="151" t="s">
        <v>998</v>
      </c>
      <c r="C496" s="152" t="s">
        <v>997</v>
      </c>
      <c r="D496" s="155">
        <v>0</v>
      </c>
      <c r="E496" s="155">
        <v>0</v>
      </c>
      <c r="F496" s="154" t="str">
        <f t="shared" si="10"/>
        <v>-</v>
      </c>
    </row>
    <row r="497" spans="1:6" ht="12.75" customHeight="1" x14ac:dyDescent="0.2">
      <c r="A497" s="150" t="s">
        <v>999</v>
      </c>
      <c r="B497" s="151" t="s">
        <v>1000</v>
      </c>
      <c r="C497" s="152" t="s">
        <v>999</v>
      </c>
      <c r="D497" s="155">
        <v>0</v>
      </c>
      <c r="E497" s="155">
        <v>0</v>
      </c>
      <c r="F497" s="154" t="str">
        <f t="shared" si="10"/>
        <v>-</v>
      </c>
    </row>
    <row r="498" spans="1:6" ht="24" customHeight="1" x14ac:dyDescent="0.2">
      <c r="A498" s="150" t="s">
        <v>1001</v>
      </c>
      <c r="B498" s="151" t="s">
        <v>1002</v>
      </c>
      <c r="C498" s="152" t="s">
        <v>1001</v>
      </c>
      <c r="D498" s="155">
        <v>0</v>
      </c>
      <c r="E498" s="155">
        <v>0</v>
      </c>
      <c r="F498" s="154" t="str">
        <f t="shared" si="10"/>
        <v>-</v>
      </c>
    </row>
    <row r="499" spans="1:6" ht="12.75" customHeight="1" x14ac:dyDescent="0.2">
      <c r="A499" s="150" t="s">
        <v>1003</v>
      </c>
      <c r="B499" s="151" t="s">
        <v>1004</v>
      </c>
      <c r="C499" s="152" t="s">
        <v>1003</v>
      </c>
      <c r="D499" s="155">
        <v>0</v>
      </c>
      <c r="E499" s="155">
        <v>0</v>
      </c>
      <c r="F499" s="154" t="str">
        <f t="shared" si="10"/>
        <v>-</v>
      </c>
    </row>
    <row r="500" spans="1:6" ht="12.75" customHeight="1" x14ac:dyDescent="0.2">
      <c r="A500" s="150" t="s">
        <v>1005</v>
      </c>
      <c r="B500" s="151" t="s">
        <v>1006</v>
      </c>
      <c r="C500" s="152" t="s">
        <v>1005</v>
      </c>
      <c r="D500" s="155">
        <v>0</v>
      </c>
      <c r="E500" s="155">
        <v>0</v>
      </c>
      <c r="F500" s="154" t="str">
        <f t="shared" si="10"/>
        <v>-</v>
      </c>
    </row>
    <row r="501" spans="1:6" ht="12.75" customHeight="1" x14ac:dyDescent="0.2">
      <c r="A501" s="150" t="s">
        <v>1007</v>
      </c>
      <c r="B501" s="151" t="s">
        <v>1008</v>
      </c>
      <c r="C501" s="152" t="s">
        <v>1007</v>
      </c>
      <c r="D501" s="155">
        <v>0</v>
      </c>
      <c r="E501" s="155">
        <v>0</v>
      </c>
      <c r="F501" s="154" t="str">
        <f t="shared" si="10"/>
        <v>-</v>
      </c>
    </row>
    <row r="502" spans="1:6" ht="24" customHeight="1" x14ac:dyDescent="0.2">
      <c r="A502" s="150" t="s">
        <v>1009</v>
      </c>
      <c r="B502" s="156" t="s">
        <v>1010</v>
      </c>
      <c r="C502" s="152" t="s">
        <v>1009</v>
      </c>
      <c r="D502" s="153">
        <f>SUM(D503:D506)</f>
        <v>0</v>
      </c>
      <c r="E502" s="153">
        <f>SUM(E503:E506)</f>
        <v>0</v>
      </c>
      <c r="F502" s="154" t="str">
        <f t="shared" si="10"/>
        <v>-</v>
      </c>
    </row>
    <row r="503" spans="1:6" ht="12.75" customHeight="1" x14ac:dyDescent="0.2">
      <c r="A503" s="150" t="s">
        <v>1011</v>
      </c>
      <c r="B503" s="151" t="s">
        <v>1012</v>
      </c>
      <c r="C503" s="152" t="s">
        <v>1011</v>
      </c>
      <c r="D503" s="155">
        <v>0</v>
      </c>
      <c r="E503" s="155">
        <v>0</v>
      </c>
      <c r="F503" s="154" t="str">
        <f t="shared" si="10"/>
        <v>-</v>
      </c>
    </row>
    <row r="504" spans="1:6" ht="12.75" customHeight="1" x14ac:dyDescent="0.2">
      <c r="A504" s="150" t="s">
        <v>1013</v>
      </c>
      <c r="B504" s="151" t="s">
        <v>1014</v>
      </c>
      <c r="C504" s="152" t="s">
        <v>1013</v>
      </c>
      <c r="D504" s="155">
        <v>0</v>
      </c>
      <c r="E504" s="155">
        <v>0</v>
      </c>
      <c r="F504" s="154" t="str">
        <f t="shared" si="10"/>
        <v>-</v>
      </c>
    </row>
    <row r="505" spans="1:6" ht="12.75" customHeight="1" x14ac:dyDescent="0.2">
      <c r="A505" s="150" t="s">
        <v>1015</v>
      </c>
      <c r="B505" s="151" t="s">
        <v>1016</v>
      </c>
      <c r="C505" s="152" t="s">
        <v>1015</v>
      </c>
      <c r="D505" s="155">
        <v>0</v>
      </c>
      <c r="E505" s="155">
        <v>0</v>
      </c>
      <c r="F505" s="154" t="str">
        <f t="shared" si="10"/>
        <v>-</v>
      </c>
    </row>
    <row r="506" spans="1:6" ht="12.75" customHeight="1" x14ac:dyDescent="0.2">
      <c r="A506" s="150" t="s">
        <v>1017</v>
      </c>
      <c r="B506" s="151" t="s">
        <v>1018</v>
      </c>
      <c r="C506" s="152" t="s">
        <v>1017</v>
      </c>
      <c r="D506" s="155">
        <v>0</v>
      </c>
      <c r="E506" s="155">
        <v>0</v>
      </c>
      <c r="F506" s="154" t="str">
        <f t="shared" si="10"/>
        <v>-</v>
      </c>
    </row>
    <row r="507" spans="1:6" ht="12.75" customHeight="1" x14ac:dyDescent="0.2">
      <c r="A507" s="150" t="s">
        <v>1019</v>
      </c>
      <c r="B507" s="151" t="s">
        <v>1020</v>
      </c>
      <c r="C507" s="152" t="s">
        <v>1019</v>
      </c>
      <c r="D507" s="153">
        <f>SUM(D508:D514)</f>
        <v>0</v>
      </c>
      <c r="E507" s="153">
        <f>SUM(E508:E514)</f>
        <v>0</v>
      </c>
      <c r="F507" s="154" t="str">
        <f t="shared" si="10"/>
        <v>-</v>
      </c>
    </row>
    <row r="508" spans="1:6" ht="12.75" customHeight="1" x14ac:dyDescent="0.2">
      <c r="A508" s="150" t="s">
        <v>1021</v>
      </c>
      <c r="B508" s="151" t="s">
        <v>1022</v>
      </c>
      <c r="C508" s="152" t="s">
        <v>1021</v>
      </c>
      <c r="D508" s="155">
        <v>0</v>
      </c>
      <c r="E508" s="155">
        <v>0</v>
      </c>
      <c r="F508" s="154" t="str">
        <f t="shared" si="10"/>
        <v>-</v>
      </c>
    </row>
    <row r="509" spans="1:6" ht="12.75" customHeight="1" x14ac:dyDescent="0.2">
      <c r="A509" s="150" t="s">
        <v>1023</v>
      </c>
      <c r="B509" s="151" t="s">
        <v>1024</v>
      </c>
      <c r="C509" s="152" t="s">
        <v>1023</v>
      </c>
      <c r="D509" s="155">
        <v>0</v>
      </c>
      <c r="E509" s="155">
        <v>0</v>
      </c>
      <c r="F509" s="154" t="str">
        <f t="shared" si="10"/>
        <v>-</v>
      </c>
    </row>
    <row r="510" spans="1:6" ht="12.75" customHeight="1" x14ac:dyDescent="0.2">
      <c r="A510" s="150" t="s">
        <v>1025</v>
      </c>
      <c r="B510" s="151" t="s">
        <v>1026</v>
      </c>
      <c r="C510" s="152" t="s">
        <v>1025</v>
      </c>
      <c r="D510" s="155">
        <v>0</v>
      </c>
      <c r="E510" s="155">
        <v>0</v>
      </c>
      <c r="F510" s="154" t="str">
        <f t="shared" si="10"/>
        <v>-</v>
      </c>
    </row>
    <row r="511" spans="1:6" ht="12.75" customHeight="1" x14ac:dyDescent="0.2">
      <c r="A511" s="150" t="s">
        <v>1027</v>
      </c>
      <c r="B511" s="151" t="s">
        <v>1028</v>
      </c>
      <c r="C511" s="152" t="s">
        <v>1027</v>
      </c>
      <c r="D511" s="155">
        <v>0</v>
      </c>
      <c r="E511" s="155">
        <v>0</v>
      </c>
      <c r="F511" s="154" t="str">
        <f t="shared" si="10"/>
        <v>-</v>
      </c>
    </row>
    <row r="512" spans="1:6" ht="12.75" customHeight="1" x14ac:dyDescent="0.2">
      <c r="A512" s="150" t="s">
        <v>1029</v>
      </c>
      <c r="B512" s="151" t="s">
        <v>1030</v>
      </c>
      <c r="C512" s="152" t="s">
        <v>1029</v>
      </c>
      <c r="D512" s="155">
        <v>0</v>
      </c>
      <c r="E512" s="155">
        <v>0</v>
      </c>
      <c r="F512" s="154" t="str">
        <f t="shared" si="10"/>
        <v>-</v>
      </c>
    </row>
    <row r="513" spans="1:6" ht="12.75" customHeight="1" x14ac:dyDescent="0.2">
      <c r="A513" s="150" t="s">
        <v>1031</v>
      </c>
      <c r="B513" s="151" t="s">
        <v>1032</v>
      </c>
      <c r="C513" s="152" t="s">
        <v>1031</v>
      </c>
      <c r="D513" s="155">
        <v>0</v>
      </c>
      <c r="E513" s="155">
        <v>0</v>
      </c>
      <c r="F513" s="154" t="str">
        <f t="shared" si="10"/>
        <v>-</v>
      </c>
    </row>
    <row r="514" spans="1:6" ht="24" customHeight="1" x14ac:dyDescent="0.2">
      <c r="A514" s="150" t="s">
        <v>1033</v>
      </c>
      <c r="B514" s="151" t="s">
        <v>1034</v>
      </c>
      <c r="C514" s="152" t="s">
        <v>1033</v>
      </c>
      <c r="D514" s="155">
        <v>0</v>
      </c>
      <c r="E514" s="155">
        <v>0</v>
      </c>
      <c r="F514" s="154" t="str">
        <f t="shared" si="10"/>
        <v>-</v>
      </c>
    </row>
    <row r="515" spans="1:6" ht="12.75" customHeight="1" x14ac:dyDescent="0.2">
      <c r="A515" s="150" t="s">
        <v>1035</v>
      </c>
      <c r="B515" s="151" t="s">
        <v>1036</v>
      </c>
      <c r="C515" s="152" t="s">
        <v>1035</v>
      </c>
      <c r="D515" s="153">
        <f>D516+D519+D522+D525</f>
        <v>0</v>
      </c>
      <c r="E515" s="153">
        <f>E516+E519+E522+E525</f>
        <v>0</v>
      </c>
      <c r="F515" s="154" t="str">
        <f t="shared" si="10"/>
        <v>-</v>
      </c>
    </row>
    <row r="516" spans="1:6" ht="12.75" customHeight="1" x14ac:dyDescent="0.2">
      <c r="A516" s="150" t="s">
        <v>1037</v>
      </c>
      <c r="B516" s="151" t="s">
        <v>1038</v>
      </c>
      <c r="C516" s="152" t="s">
        <v>1037</v>
      </c>
      <c r="D516" s="153">
        <f>SUM(D517:D518)</f>
        <v>0</v>
      </c>
      <c r="E516" s="153">
        <f>SUM(E517:E518)</f>
        <v>0</v>
      </c>
      <c r="F516" s="154" t="str">
        <f t="shared" si="10"/>
        <v>-</v>
      </c>
    </row>
    <row r="517" spans="1:6" ht="12.75" customHeight="1" x14ac:dyDescent="0.2">
      <c r="A517" s="150" t="s">
        <v>1039</v>
      </c>
      <c r="B517" s="151" t="s">
        <v>1040</v>
      </c>
      <c r="C517" s="152" t="s">
        <v>1039</v>
      </c>
      <c r="D517" s="155">
        <v>0</v>
      </c>
      <c r="E517" s="155">
        <v>0</v>
      </c>
      <c r="F517" s="154" t="str">
        <f t="shared" si="10"/>
        <v>-</v>
      </c>
    </row>
    <row r="518" spans="1:6" ht="12.75" customHeight="1" x14ac:dyDescent="0.2">
      <c r="A518" s="150" t="s">
        <v>1041</v>
      </c>
      <c r="B518" s="151" t="s">
        <v>1042</v>
      </c>
      <c r="C518" s="152" t="s">
        <v>1041</v>
      </c>
      <c r="D518" s="155">
        <v>0</v>
      </c>
      <c r="E518" s="155">
        <v>0</v>
      </c>
      <c r="F518" s="154" t="str">
        <f t="shared" si="10"/>
        <v>-</v>
      </c>
    </row>
    <row r="519" spans="1:6" ht="12.75" customHeight="1" x14ac:dyDescent="0.2">
      <c r="A519" s="150" t="s">
        <v>1043</v>
      </c>
      <c r="B519" s="151" t="s">
        <v>1044</v>
      </c>
      <c r="C519" s="152" t="s">
        <v>1043</v>
      </c>
      <c r="D519" s="153">
        <f>SUM(D520:D521)</f>
        <v>0</v>
      </c>
      <c r="E519" s="153">
        <f>SUM(E520:E521)</f>
        <v>0</v>
      </c>
      <c r="F519" s="154" t="str">
        <f t="shared" si="10"/>
        <v>-</v>
      </c>
    </row>
    <row r="520" spans="1:6" ht="12.75" customHeight="1" x14ac:dyDescent="0.2">
      <c r="A520" s="150" t="s">
        <v>1045</v>
      </c>
      <c r="B520" s="151" t="s">
        <v>1046</v>
      </c>
      <c r="C520" s="152" t="s">
        <v>1045</v>
      </c>
      <c r="D520" s="155">
        <v>0</v>
      </c>
      <c r="E520" s="155">
        <v>0</v>
      </c>
      <c r="F520" s="154" t="str">
        <f t="shared" si="10"/>
        <v>-</v>
      </c>
    </row>
    <row r="521" spans="1:6" ht="12.75" customHeight="1" x14ac:dyDescent="0.2">
      <c r="A521" s="150" t="s">
        <v>1047</v>
      </c>
      <c r="B521" s="151" t="s">
        <v>1048</v>
      </c>
      <c r="C521" s="152" t="s">
        <v>1047</v>
      </c>
      <c r="D521" s="155">
        <v>0</v>
      </c>
      <c r="E521" s="155">
        <v>0</v>
      </c>
      <c r="F521" s="154" t="str">
        <f t="shared" si="10"/>
        <v>-</v>
      </c>
    </row>
    <row r="522" spans="1:6" ht="12.75" customHeight="1" x14ac:dyDescent="0.2">
      <c r="A522" s="150" t="s">
        <v>1049</v>
      </c>
      <c r="B522" s="151" t="s">
        <v>1050</v>
      </c>
      <c r="C522" s="152" t="s">
        <v>1049</v>
      </c>
      <c r="D522" s="153">
        <f>SUM(D523:D524)</f>
        <v>0</v>
      </c>
      <c r="E522" s="153">
        <f>SUM(E523:E524)</f>
        <v>0</v>
      </c>
      <c r="F522" s="154" t="str">
        <f t="shared" si="10"/>
        <v>-</v>
      </c>
    </row>
    <row r="523" spans="1:6" ht="12.75" customHeight="1" x14ac:dyDescent="0.2">
      <c r="A523" s="150" t="s">
        <v>1051</v>
      </c>
      <c r="B523" s="151" t="s">
        <v>1052</v>
      </c>
      <c r="C523" s="152" t="s">
        <v>1051</v>
      </c>
      <c r="D523" s="155">
        <v>0</v>
      </c>
      <c r="E523" s="155">
        <v>0</v>
      </c>
      <c r="F523" s="154" t="str">
        <f t="shared" si="10"/>
        <v>-</v>
      </c>
    </row>
    <row r="524" spans="1:6" ht="12.75" customHeight="1" x14ac:dyDescent="0.2">
      <c r="A524" s="150" t="s">
        <v>1053</v>
      </c>
      <c r="B524" s="151" t="s">
        <v>1054</v>
      </c>
      <c r="C524" s="152" t="s">
        <v>1053</v>
      </c>
      <c r="D524" s="155">
        <v>0</v>
      </c>
      <c r="E524" s="155">
        <v>0</v>
      </c>
      <c r="F524" s="154" t="str">
        <f t="shared" si="10"/>
        <v>-</v>
      </c>
    </row>
    <row r="525" spans="1:6" ht="12.75" customHeight="1" x14ac:dyDescent="0.2">
      <c r="A525" s="150" t="s">
        <v>1055</v>
      </c>
      <c r="B525" s="151" t="s">
        <v>1056</v>
      </c>
      <c r="C525" s="152" t="s">
        <v>1055</v>
      </c>
      <c r="D525" s="153">
        <f>SUM(D526:D527)</f>
        <v>0</v>
      </c>
      <c r="E525" s="153">
        <f>SUM(E526:E527)</f>
        <v>0</v>
      </c>
      <c r="F525" s="154" t="str">
        <f t="shared" si="10"/>
        <v>-</v>
      </c>
    </row>
    <row r="526" spans="1:6" ht="12.75" customHeight="1" x14ac:dyDescent="0.2">
      <c r="A526" s="150" t="s">
        <v>1057</v>
      </c>
      <c r="B526" s="151" t="s">
        <v>1058</v>
      </c>
      <c r="C526" s="152" t="s">
        <v>1057</v>
      </c>
      <c r="D526" s="155">
        <v>0</v>
      </c>
      <c r="E526" s="155">
        <v>0</v>
      </c>
      <c r="F526" s="154" t="str">
        <f t="shared" si="10"/>
        <v>-</v>
      </c>
    </row>
    <row r="527" spans="1:6" ht="12.75" customHeight="1" x14ac:dyDescent="0.2">
      <c r="A527" s="150" t="s">
        <v>1059</v>
      </c>
      <c r="B527" s="151" t="s">
        <v>1060</v>
      </c>
      <c r="C527" s="152" t="s">
        <v>1059</v>
      </c>
      <c r="D527" s="155">
        <v>0</v>
      </c>
      <c r="E527" s="155">
        <v>0</v>
      </c>
      <c r="F527" s="154" t="str">
        <f t="shared" si="10"/>
        <v>-</v>
      </c>
    </row>
    <row r="528" spans="1:6" ht="12.75" customHeight="1" x14ac:dyDescent="0.2">
      <c r="A528" s="150" t="s">
        <v>1061</v>
      </c>
      <c r="B528" s="151" t="s">
        <v>1062</v>
      </c>
      <c r="C528" s="152" t="s">
        <v>1061</v>
      </c>
      <c r="D528" s="153">
        <f>D529+D567+D580+D593+D625</f>
        <v>0</v>
      </c>
      <c r="E528" s="153">
        <f>E529+E567+E580+E593+E625</f>
        <v>0</v>
      </c>
      <c r="F528" s="154" t="str">
        <f t="shared" si="10"/>
        <v>-</v>
      </c>
    </row>
    <row r="529" spans="1:6" ht="24" customHeight="1" x14ac:dyDescent="0.2">
      <c r="A529" s="150" t="s">
        <v>1063</v>
      </c>
      <c r="B529" s="151" t="s">
        <v>1064</v>
      </c>
      <c r="C529" s="152" t="s">
        <v>1063</v>
      </c>
      <c r="D529" s="153">
        <f>D530+D535+D538+D542+D543+D550+D555+D563</f>
        <v>0</v>
      </c>
      <c r="E529" s="153">
        <f>E530+E535+E538+E542+E543+E550+E555+E563</f>
        <v>0</v>
      </c>
      <c r="F529" s="154" t="str">
        <f t="shared" si="10"/>
        <v>-</v>
      </c>
    </row>
    <row r="530" spans="1:6" ht="24" customHeight="1" x14ac:dyDescent="0.2">
      <c r="A530" s="150" t="s">
        <v>1065</v>
      </c>
      <c r="B530" s="151" t="s">
        <v>1066</v>
      </c>
      <c r="C530" s="152" t="s">
        <v>1065</v>
      </c>
      <c r="D530" s="153">
        <f>SUM(D531:D534)</f>
        <v>0</v>
      </c>
      <c r="E530" s="153">
        <f>SUM(E531:E534)</f>
        <v>0</v>
      </c>
      <c r="F530" s="154" t="str">
        <f t="shared" si="10"/>
        <v>-</v>
      </c>
    </row>
    <row r="531" spans="1:6" ht="12.75" customHeight="1" x14ac:dyDescent="0.2">
      <c r="A531" s="150" t="s">
        <v>1067</v>
      </c>
      <c r="B531" s="151" t="s">
        <v>1068</v>
      </c>
      <c r="C531" s="152" t="s">
        <v>1067</v>
      </c>
      <c r="D531" s="155">
        <v>0</v>
      </c>
      <c r="E531" s="155">
        <v>0</v>
      </c>
      <c r="F531" s="154" t="str">
        <f t="shared" si="10"/>
        <v>-</v>
      </c>
    </row>
    <row r="532" spans="1:6" ht="12.75" customHeight="1" x14ac:dyDescent="0.2">
      <c r="A532" s="150" t="s">
        <v>1069</v>
      </c>
      <c r="B532" s="151" t="s">
        <v>1070</v>
      </c>
      <c r="C532" s="152" t="s">
        <v>1069</v>
      </c>
      <c r="D532" s="155">
        <v>0</v>
      </c>
      <c r="E532" s="155">
        <v>0</v>
      </c>
      <c r="F532" s="154" t="str">
        <f t="shared" si="10"/>
        <v>-</v>
      </c>
    </row>
    <row r="533" spans="1:6" ht="12.75" customHeight="1" x14ac:dyDescent="0.2">
      <c r="A533" s="150" t="s">
        <v>1071</v>
      </c>
      <c r="B533" s="151" t="s">
        <v>1072</v>
      </c>
      <c r="C533" s="152" t="s">
        <v>1071</v>
      </c>
      <c r="D533" s="155">
        <v>0</v>
      </c>
      <c r="E533" s="155">
        <v>0</v>
      </c>
      <c r="F533" s="154" t="str">
        <f t="shared" si="10"/>
        <v>-</v>
      </c>
    </row>
    <row r="534" spans="1:6" ht="12.75" customHeight="1" x14ac:dyDescent="0.2">
      <c r="A534" s="150" t="s">
        <v>1073</v>
      </c>
      <c r="B534" s="151" t="s">
        <v>1074</v>
      </c>
      <c r="C534" s="152" t="s">
        <v>1073</v>
      </c>
      <c r="D534" s="155">
        <v>0</v>
      </c>
      <c r="E534" s="155">
        <v>0</v>
      </c>
      <c r="F534" s="154" t="str">
        <f t="shared" si="10"/>
        <v>-</v>
      </c>
    </row>
    <row r="535" spans="1:6" ht="24" customHeight="1" x14ac:dyDescent="0.2">
      <c r="A535" s="150" t="s">
        <v>1075</v>
      </c>
      <c r="B535" s="156" t="s">
        <v>1076</v>
      </c>
      <c r="C535" s="152" t="s">
        <v>1075</v>
      </c>
      <c r="D535" s="153">
        <f>SUM(D536:D537)</f>
        <v>0</v>
      </c>
      <c r="E535" s="153">
        <f>SUM(E536:E537)</f>
        <v>0</v>
      </c>
      <c r="F535" s="154" t="str">
        <f t="shared" si="10"/>
        <v>-</v>
      </c>
    </row>
    <row r="536" spans="1:6" ht="24" customHeight="1" x14ac:dyDescent="0.2">
      <c r="A536" s="150" t="s">
        <v>1077</v>
      </c>
      <c r="B536" s="151" t="s">
        <v>1078</v>
      </c>
      <c r="C536" s="152" t="s">
        <v>1077</v>
      </c>
      <c r="D536" s="155">
        <v>0</v>
      </c>
      <c r="E536" s="155">
        <v>0</v>
      </c>
      <c r="F536" s="154" t="str">
        <f t="shared" si="10"/>
        <v>-</v>
      </c>
    </row>
    <row r="537" spans="1:6" ht="24" customHeight="1" x14ac:dyDescent="0.2">
      <c r="A537" s="150" t="s">
        <v>1079</v>
      </c>
      <c r="B537" s="151" t="s">
        <v>1080</v>
      </c>
      <c r="C537" s="152" t="s">
        <v>1079</v>
      </c>
      <c r="D537" s="155">
        <v>0</v>
      </c>
      <c r="E537" s="155">
        <v>0</v>
      </c>
      <c r="F537" s="154" t="str">
        <f t="shared" si="10"/>
        <v>-</v>
      </c>
    </row>
    <row r="538" spans="1:6" ht="24" customHeight="1" x14ac:dyDescent="0.2">
      <c r="A538" s="150" t="s">
        <v>1081</v>
      </c>
      <c r="B538" s="151" t="s">
        <v>1082</v>
      </c>
      <c r="C538" s="152" t="s">
        <v>1081</v>
      </c>
      <c r="D538" s="153">
        <f>SUM(D539:D541)</f>
        <v>0</v>
      </c>
      <c r="E538" s="153">
        <f>SUM(E539:E541)</f>
        <v>0</v>
      </c>
      <c r="F538" s="154" t="str">
        <f t="shared" si="10"/>
        <v>-</v>
      </c>
    </row>
    <row r="539" spans="1:6" ht="12.75" customHeight="1" x14ac:dyDescent="0.2">
      <c r="A539" s="150" t="s">
        <v>1083</v>
      </c>
      <c r="B539" s="151" t="s">
        <v>1084</v>
      </c>
      <c r="C539" s="152" t="s">
        <v>1083</v>
      </c>
      <c r="D539" s="155">
        <v>0</v>
      </c>
      <c r="E539" s="155">
        <v>0</v>
      </c>
      <c r="F539" s="154" t="str">
        <f t="shared" si="10"/>
        <v>-</v>
      </c>
    </row>
    <row r="540" spans="1:6" ht="12.75" customHeight="1" x14ac:dyDescent="0.2">
      <c r="A540" s="166" t="s">
        <v>1085</v>
      </c>
      <c r="B540" s="151" t="s">
        <v>1086</v>
      </c>
      <c r="C540" s="167" t="s">
        <v>1085</v>
      </c>
      <c r="D540" s="155">
        <v>0</v>
      </c>
      <c r="E540" s="155">
        <v>0</v>
      </c>
      <c r="F540" s="154" t="str">
        <f t="shared" si="10"/>
        <v>-</v>
      </c>
    </row>
    <row r="541" spans="1:6" ht="12.75" customHeight="1" x14ac:dyDescent="0.2">
      <c r="A541" s="166" t="s">
        <v>1087</v>
      </c>
      <c r="B541" s="151" t="s">
        <v>1088</v>
      </c>
      <c r="C541" s="167" t="s">
        <v>1087</v>
      </c>
      <c r="D541" s="155">
        <v>0</v>
      </c>
      <c r="E541" s="155">
        <v>0</v>
      </c>
      <c r="F541" s="154" t="str">
        <f t="shared" si="10"/>
        <v>-</v>
      </c>
    </row>
    <row r="542" spans="1:6" ht="12.75" customHeight="1" x14ac:dyDescent="0.2">
      <c r="A542" s="150" t="s">
        <v>1089</v>
      </c>
      <c r="B542" s="156" t="s">
        <v>1090</v>
      </c>
      <c r="C542" s="152" t="s">
        <v>1089</v>
      </c>
      <c r="D542" s="155">
        <v>0</v>
      </c>
      <c r="E542" s="155">
        <v>0</v>
      </c>
      <c r="F542" s="154" t="str">
        <f t="shared" si="10"/>
        <v>-</v>
      </c>
    </row>
    <row r="543" spans="1:6" ht="24" customHeight="1" x14ac:dyDescent="0.2">
      <c r="A543" s="150" t="s">
        <v>1091</v>
      </c>
      <c r="B543" s="151" t="s">
        <v>1092</v>
      </c>
      <c r="C543" s="152" t="s">
        <v>1091</v>
      </c>
      <c r="D543" s="153">
        <f>SUM(D544:D549)</f>
        <v>0</v>
      </c>
      <c r="E543" s="153">
        <f>SUM(E544:E549)</f>
        <v>0</v>
      </c>
      <c r="F543" s="154" t="str">
        <f t="shared" si="10"/>
        <v>-</v>
      </c>
    </row>
    <row r="544" spans="1:6" ht="12.75" customHeight="1" x14ac:dyDescent="0.2">
      <c r="A544" s="150" t="s">
        <v>1093</v>
      </c>
      <c r="B544" s="151" t="s">
        <v>1094</v>
      </c>
      <c r="C544" s="152" t="s">
        <v>1093</v>
      </c>
      <c r="D544" s="155">
        <v>0</v>
      </c>
      <c r="E544" s="155">
        <v>0</v>
      </c>
      <c r="F544" s="154" t="str">
        <f t="shared" si="10"/>
        <v>-</v>
      </c>
    </row>
    <row r="545" spans="1:6" ht="12.75" customHeight="1" x14ac:dyDescent="0.2">
      <c r="A545" s="150" t="s">
        <v>1095</v>
      </c>
      <c r="B545" s="151" t="s">
        <v>1096</v>
      </c>
      <c r="C545" s="152" t="s">
        <v>1095</v>
      </c>
      <c r="D545" s="155">
        <v>0</v>
      </c>
      <c r="E545" s="155">
        <v>0</v>
      </c>
      <c r="F545" s="154" t="str">
        <f t="shared" si="10"/>
        <v>-</v>
      </c>
    </row>
    <row r="546" spans="1:6" ht="24" customHeight="1" x14ac:dyDescent="0.2">
      <c r="A546" s="150" t="s">
        <v>1097</v>
      </c>
      <c r="B546" s="151" t="s">
        <v>1098</v>
      </c>
      <c r="C546" s="152" t="s">
        <v>1097</v>
      </c>
      <c r="D546" s="155">
        <v>0</v>
      </c>
      <c r="E546" s="155">
        <v>0</v>
      </c>
      <c r="F546" s="154" t="str">
        <f t="shared" si="10"/>
        <v>-</v>
      </c>
    </row>
    <row r="547" spans="1:6" ht="12.75" customHeight="1" x14ac:dyDescent="0.2">
      <c r="A547" s="150" t="s">
        <v>1099</v>
      </c>
      <c r="B547" s="151" t="s">
        <v>1100</v>
      </c>
      <c r="C547" s="152" t="s">
        <v>1099</v>
      </c>
      <c r="D547" s="155">
        <v>0</v>
      </c>
      <c r="E547" s="155">
        <v>0</v>
      </c>
      <c r="F547" s="154" t="str">
        <f t="shared" si="10"/>
        <v>-</v>
      </c>
    </row>
    <row r="548" spans="1:6" ht="12.75" customHeight="1" x14ac:dyDescent="0.2">
      <c r="A548" s="150" t="s">
        <v>1101</v>
      </c>
      <c r="B548" s="151" t="s">
        <v>1102</v>
      </c>
      <c r="C548" s="152" t="s">
        <v>1101</v>
      </c>
      <c r="D548" s="155">
        <v>0</v>
      </c>
      <c r="E548" s="155">
        <v>0</v>
      </c>
      <c r="F548" s="154" t="str">
        <f t="shared" ref="F548:F611" si="11">IF(D548&lt;&gt;0,IF(E548/D548&gt;=100,"&gt;&gt;100",E548/D548*100),"-")</f>
        <v>-</v>
      </c>
    </row>
    <row r="549" spans="1:6" ht="12.75" customHeight="1" x14ac:dyDescent="0.2">
      <c r="A549" s="150" t="s">
        <v>1103</v>
      </c>
      <c r="B549" s="151" t="s">
        <v>1104</v>
      </c>
      <c r="C549" s="152" t="s">
        <v>1103</v>
      </c>
      <c r="D549" s="155">
        <v>0</v>
      </c>
      <c r="E549" s="155">
        <v>0</v>
      </c>
      <c r="F549" s="154" t="str">
        <f t="shared" si="11"/>
        <v>-</v>
      </c>
    </row>
    <row r="550" spans="1:6" ht="24" customHeight="1" x14ac:dyDescent="0.2">
      <c r="A550" s="150" t="s">
        <v>1105</v>
      </c>
      <c r="B550" s="156" t="s">
        <v>1106</v>
      </c>
      <c r="C550" s="152" t="s">
        <v>1105</v>
      </c>
      <c r="D550" s="153">
        <f>SUM(D551:D554)</f>
        <v>0</v>
      </c>
      <c r="E550" s="153">
        <f>SUM(E551:E554)</f>
        <v>0</v>
      </c>
      <c r="F550" s="154" t="str">
        <f t="shared" si="11"/>
        <v>-</v>
      </c>
    </row>
    <row r="551" spans="1:6" ht="12.75" customHeight="1" x14ac:dyDescent="0.2">
      <c r="A551" s="150" t="s">
        <v>1107</v>
      </c>
      <c r="B551" s="151" t="s">
        <v>1108</v>
      </c>
      <c r="C551" s="152" t="s">
        <v>1107</v>
      </c>
      <c r="D551" s="155">
        <v>0</v>
      </c>
      <c r="E551" s="155">
        <v>0</v>
      </c>
      <c r="F551" s="154" t="str">
        <f t="shared" si="11"/>
        <v>-</v>
      </c>
    </row>
    <row r="552" spans="1:6" ht="12.75" customHeight="1" x14ac:dyDescent="0.2">
      <c r="A552" s="150" t="s">
        <v>1109</v>
      </c>
      <c r="B552" s="151" t="s">
        <v>1110</v>
      </c>
      <c r="C552" s="152" t="s">
        <v>1109</v>
      </c>
      <c r="D552" s="155">
        <v>0</v>
      </c>
      <c r="E552" s="155">
        <v>0</v>
      </c>
      <c r="F552" s="154" t="str">
        <f t="shared" si="11"/>
        <v>-</v>
      </c>
    </row>
    <row r="553" spans="1:6" ht="12.75" customHeight="1" x14ac:dyDescent="0.2">
      <c r="A553" s="150" t="s">
        <v>1111</v>
      </c>
      <c r="B553" s="151" t="s">
        <v>1112</v>
      </c>
      <c r="C553" s="152" t="s">
        <v>1111</v>
      </c>
      <c r="D553" s="155">
        <v>0</v>
      </c>
      <c r="E553" s="155">
        <v>0</v>
      </c>
      <c r="F553" s="154" t="str">
        <f t="shared" si="11"/>
        <v>-</v>
      </c>
    </row>
    <row r="554" spans="1:6" ht="12.75" customHeight="1" x14ac:dyDescent="0.2">
      <c r="A554" s="150" t="s">
        <v>1113</v>
      </c>
      <c r="B554" s="151" t="s">
        <v>1114</v>
      </c>
      <c r="C554" s="152" t="s">
        <v>1113</v>
      </c>
      <c r="D554" s="155">
        <v>0</v>
      </c>
      <c r="E554" s="155">
        <v>0</v>
      </c>
      <c r="F554" s="154" t="str">
        <f t="shared" si="11"/>
        <v>-</v>
      </c>
    </row>
    <row r="555" spans="1:6" ht="12.75" customHeight="1" x14ac:dyDescent="0.2">
      <c r="A555" s="150" t="s">
        <v>1115</v>
      </c>
      <c r="B555" s="151" t="s">
        <v>1116</v>
      </c>
      <c r="C555" s="152" t="s">
        <v>1115</v>
      </c>
      <c r="D555" s="153">
        <f>SUM(D556:D562)</f>
        <v>0</v>
      </c>
      <c r="E555" s="153">
        <f>SUM(E556:E562)</f>
        <v>0</v>
      </c>
      <c r="F555" s="154" t="str">
        <f t="shared" si="11"/>
        <v>-</v>
      </c>
    </row>
    <row r="556" spans="1:6" ht="12.75" customHeight="1" x14ac:dyDescent="0.2">
      <c r="A556" s="150" t="s">
        <v>1117</v>
      </c>
      <c r="B556" s="151" t="s">
        <v>1118</v>
      </c>
      <c r="C556" s="152" t="s">
        <v>1117</v>
      </c>
      <c r="D556" s="155">
        <v>0</v>
      </c>
      <c r="E556" s="155">
        <v>0</v>
      </c>
      <c r="F556" s="154" t="str">
        <f t="shared" si="11"/>
        <v>-</v>
      </c>
    </row>
    <row r="557" spans="1:6" ht="12.75" customHeight="1" x14ac:dyDescent="0.2">
      <c r="A557" s="150" t="s">
        <v>1119</v>
      </c>
      <c r="B557" s="151" t="s">
        <v>1120</v>
      </c>
      <c r="C557" s="152" t="s">
        <v>1119</v>
      </c>
      <c r="D557" s="155">
        <v>0</v>
      </c>
      <c r="E557" s="155">
        <v>0</v>
      </c>
      <c r="F557" s="154" t="str">
        <f t="shared" si="11"/>
        <v>-</v>
      </c>
    </row>
    <row r="558" spans="1:6" ht="12.75" customHeight="1" x14ac:dyDescent="0.2">
      <c r="A558" s="150" t="s">
        <v>1121</v>
      </c>
      <c r="B558" s="151" t="s">
        <v>1122</v>
      </c>
      <c r="C558" s="152" t="s">
        <v>1121</v>
      </c>
      <c r="D558" s="155">
        <v>0</v>
      </c>
      <c r="E558" s="155">
        <v>0</v>
      </c>
      <c r="F558" s="154" t="str">
        <f t="shared" si="11"/>
        <v>-</v>
      </c>
    </row>
    <row r="559" spans="1:6" ht="12.75" customHeight="1" x14ac:dyDescent="0.2">
      <c r="A559" s="150" t="s">
        <v>1123</v>
      </c>
      <c r="B559" s="151" t="s">
        <v>1124</v>
      </c>
      <c r="C559" s="152" t="s">
        <v>1123</v>
      </c>
      <c r="D559" s="155">
        <v>0</v>
      </c>
      <c r="E559" s="155">
        <v>0</v>
      </c>
      <c r="F559" s="154" t="str">
        <f t="shared" si="11"/>
        <v>-</v>
      </c>
    </row>
    <row r="560" spans="1:6" ht="12.75" customHeight="1" x14ac:dyDescent="0.2">
      <c r="A560" s="150" t="s">
        <v>1125</v>
      </c>
      <c r="B560" s="151" t="s">
        <v>1126</v>
      </c>
      <c r="C560" s="152" t="s">
        <v>1125</v>
      </c>
      <c r="D560" s="155">
        <v>0</v>
      </c>
      <c r="E560" s="155">
        <v>0</v>
      </c>
      <c r="F560" s="154" t="str">
        <f t="shared" si="11"/>
        <v>-</v>
      </c>
    </row>
    <row r="561" spans="1:6" ht="12.75" customHeight="1" x14ac:dyDescent="0.2">
      <c r="A561" s="150" t="s">
        <v>1127</v>
      </c>
      <c r="B561" s="151" t="s">
        <v>1128</v>
      </c>
      <c r="C561" s="152" t="s">
        <v>1127</v>
      </c>
      <c r="D561" s="155">
        <v>0</v>
      </c>
      <c r="E561" s="155">
        <v>0</v>
      </c>
      <c r="F561" s="154" t="str">
        <f t="shared" si="11"/>
        <v>-</v>
      </c>
    </row>
    <row r="562" spans="1:6" ht="24" customHeight="1" x14ac:dyDescent="0.2">
      <c r="A562" s="150" t="s">
        <v>1129</v>
      </c>
      <c r="B562" s="156" t="s">
        <v>1130</v>
      </c>
      <c r="C562" s="152" t="s">
        <v>1129</v>
      </c>
      <c r="D562" s="155">
        <v>0</v>
      </c>
      <c r="E562" s="155">
        <v>0</v>
      </c>
      <c r="F562" s="154" t="str">
        <f t="shared" si="11"/>
        <v>-</v>
      </c>
    </row>
    <row r="563" spans="1:6" ht="12.75" customHeight="1" x14ac:dyDescent="0.2">
      <c r="A563" s="150" t="s">
        <v>1131</v>
      </c>
      <c r="B563" s="151" t="s">
        <v>1132</v>
      </c>
      <c r="C563" s="152" t="s">
        <v>1131</v>
      </c>
      <c r="D563" s="153">
        <f>SUM(D564:D566)</f>
        <v>0</v>
      </c>
      <c r="E563" s="153">
        <f>SUM(E564:E566)</f>
        <v>0</v>
      </c>
      <c r="F563" s="154" t="str">
        <f t="shared" si="11"/>
        <v>-</v>
      </c>
    </row>
    <row r="564" spans="1:6" ht="12.75" customHeight="1" x14ac:dyDescent="0.2">
      <c r="A564" s="150" t="s">
        <v>1133</v>
      </c>
      <c r="B564" s="151" t="s">
        <v>1134</v>
      </c>
      <c r="C564" s="152" t="s">
        <v>1133</v>
      </c>
      <c r="D564" s="155">
        <v>0</v>
      </c>
      <c r="E564" s="155">
        <v>0</v>
      </c>
      <c r="F564" s="154" t="str">
        <f t="shared" si="11"/>
        <v>-</v>
      </c>
    </row>
    <row r="565" spans="1:6" ht="12.75" customHeight="1" x14ac:dyDescent="0.2">
      <c r="A565" s="150" t="s">
        <v>1135</v>
      </c>
      <c r="B565" s="151" t="s">
        <v>1136</v>
      </c>
      <c r="C565" s="152" t="s">
        <v>1135</v>
      </c>
      <c r="D565" s="155">
        <v>0</v>
      </c>
      <c r="E565" s="155">
        <v>0</v>
      </c>
      <c r="F565" s="154" t="str">
        <f t="shared" si="11"/>
        <v>-</v>
      </c>
    </row>
    <row r="566" spans="1:6" ht="12.75" customHeight="1" x14ac:dyDescent="0.2">
      <c r="A566" s="150" t="s">
        <v>1137</v>
      </c>
      <c r="B566" s="151" t="s">
        <v>1138</v>
      </c>
      <c r="C566" s="152" t="s">
        <v>1137</v>
      </c>
      <c r="D566" s="155">
        <v>0</v>
      </c>
      <c r="E566" s="155">
        <v>0</v>
      </c>
      <c r="F566" s="154" t="str">
        <f t="shared" si="11"/>
        <v>-</v>
      </c>
    </row>
    <row r="567" spans="1:6" ht="12.75" customHeight="1" x14ac:dyDescent="0.2">
      <c r="A567" s="150" t="s">
        <v>1139</v>
      </c>
      <c r="B567" s="151" t="s">
        <v>1140</v>
      </c>
      <c r="C567" s="152" t="s">
        <v>1139</v>
      </c>
      <c r="D567" s="153">
        <f>D568+D571+D574+D577</f>
        <v>0</v>
      </c>
      <c r="E567" s="153">
        <f>E568+E571+E574+E577</f>
        <v>0</v>
      </c>
      <c r="F567" s="154" t="str">
        <f t="shared" si="11"/>
        <v>-</v>
      </c>
    </row>
    <row r="568" spans="1:6" ht="12.75" customHeight="1" x14ac:dyDescent="0.2">
      <c r="A568" s="150" t="s">
        <v>1141</v>
      </c>
      <c r="B568" s="151" t="s">
        <v>1142</v>
      </c>
      <c r="C568" s="152" t="s">
        <v>1141</v>
      </c>
      <c r="D568" s="153">
        <f>SUM(D569:D570)</f>
        <v>0</v>
      </c>
      <c r="E568" s="153">
        <f>SUM(E569:E570)</f>
        <v>0</v>
      </c>
      <c r="F568" s="154" t="str">
        <f t="shared" si="11"/>
        <v>-</v>
      </c>
    </row>
    <row r="569" spans="1:6" ht="12.75" customHeight="1" x14ac:dyDescent="0.2">
      <c r="A569" s="150" t="s">
        <v>1143</v>
      </c>
      <c r="B569" s="151" t="s">
        <v>1144</v>
      </c>
      <c r="C569" s="152" t="s">
        <v>1143</v>
      </c>
      <c r="D569" s="155">
        <v>0</v>
      </c>
      <c r="E569" s="155">
        <v>0</v>
      </c>
      <c r="F569" s="154" t="str">
        <f t="shared" si="11"/>
        <v>-</v>
      </c>
    </row>
    <row r="570" spans="1:6" ht="12.75" customHeight="1" x14ac:dyDescent="0.2">
      <c r="A570" s="150" t="s">
        <v>1145</v>
      </c>
      <c r="B570" s="151" t="s">
        <v>1146</v>
      </c>
      <c r="C570" s="152" t="s">
        <v>1145</v>
      </c>
      <c r="D570" s="155">
        <v>0</v>
      </c>
      <c r="E570" s="155">
        <v>0</v>
      </c>
      <c r="F570" s="154" t="str">
        <f t="shared" si="11"/>
        <v>-</v>
      </c>
    </row>
    <row r="571" spans="1:6" ht="12.75" customHeight="1" x14ac:dyDescent="0.2">
      <c r="A571" s="150" t="s">
        <v>1147</v>
      </c>
      <c r="B571" s="151" t="s">
        <v>1148</v>
      </c>
      <c r="C571" s="152" t="s">
        <v>1147</v>
      </c>
      <c r="D571" s="153">
        <f>SUM(D572:D573)</f>
        <v>0</v>
      </c>
      <c r="E571" s="153">
        <f>SUM(E572:E573)</f>
        <v>0</v>
      </c>
      <c r="F571" s="154" t="str">
        <f t="shared" si="11"/>
        <v>-</v>
      </c>
    </row>
    <row r="572" spans="1:6" ht="12.75" customHeight="1" x14ac:dyDescent="0.2">
      <c r="A572" s="150" t="s">
        <v>1149</v>
      </c>
      <c r="B572" s="151" t="s">
        <v>934</v>
      </c>
      <c r="C572" s="152" t="s">
        <v>1149</v>
      </c>
      <c r="D572" s="155">
        <v>0</v>
      </c>
      <c r="E572" s="155">
        <v>0</v>
      </c>
      <c r="F572" s="154" t="str">
        <f t="shared" si="11"/>
        <v>-</v>
      </c>
    </row>
    <row r="573" spans="1:6" ht="12.75" customHeight="1" x14ac:dyDescent="0.2">
      <c r="A573" s="150" t="s">
        <v>1150</v>
      </c>
      <c r="B573" s="151" t="s">
        <v>936</v>
      </c>
      <c r="C573" s="152" t="s">
        <v>1150</v>
      </c>
      <c r="D573" s="155">
        <v>0</v>
      </c>
      <c r="E573" s="155">
        <v>0</v>
      </c>
      <c r="F573" s="154" t="str">
        <f t="shared" si="11"/>
        <v>-</v>
      </c>
    </row>
    <row r="574" spans="1:6" ht="12.75" customHeight="1" x14ac:dyDescent="0.2">
      <c r="A574" s="150" t="s">
        <v>1151</v>
      </c>
      <c r="B574" s="151" t="s">
        <v>1152</v>
      </c>
      <c r="C574" s="152" t="s">
        <v>1151</v>
      </c>
      <c r="D574" s="153">
        <f>SUM(D575:D576)</f>
        <v>0</v>
      </c>
      <c r="E574" s="153">
        <f>SUM(E575:E576)</f>
        <v>0</v>
      </c>
      <c r="F574" s="154" t="str">
        <f t="shared" si="11"/>
        <v>-</v>
      </c>
    </row>
    <row r="575" spans="1:6" ht="12.75" customHeight="1" x14ac:dyDescent="0.2">
      <c r="A575" s="150" t="s">
        <v>1153</v>
      </c>
      <c r="B575" s="151" t="s">
        <v>940</v>
      </c>
      <c r="C575" s="152" t="s">
        <v>1153</v>
      </c>
      <c r="D575" s="155">
        <v>0</v>
      </c>
      <c r="E575" s="155">
        <v>0</v>
      </c>
      <c r="F575" s="154" t="str">
        <f t="shared" si="11"/>
        <v>-</v>
      </c>
    </row>
    <row r="576" spans="1:6" ht="12.75" customHeight="1" x14ac:dyDescent="0.2">
      <c r="A576" s="150" t="s">
        <v>1154</v>
      </c>
      <c r="B576" s="151" t="s">
        <v>942</v>
      </c>
      <c r="C576" s="152" t="s">
        <v>1154</v>
      </c>
      <c r="D576" s="155">
        <v>0</v>
      </c>
      <c r="E576" s="155">
        <v>0</v>
      </c>
      <c r="F576" s="154" t="str">
        <f t="shared" si="11"/>
        <v>-</v>
      </c>
    </row>
    <row r="577" spans="1:6" ht="12.75" customHeight="1" x14ac:dyDescent="0.2">
      <c r="A577" s="150" t="s">
        <v>1155</v>
      </c>
      <c r="B577" s="151" t="s">
        <v>1156</v>
      </c>
      <c r="C577" s="152" t="s">
        <v>1155</v>
      </c>
      <c r="D577" s="153">
        <f>SUM(D578:D579)</f>
        <v>0</v>
      </c>
      <c r="E577" s="153">
        <f>SUM(E578:E579)</f>
        <v>0</v>
      </c>
      <c r="F577" s="154" t="str">
        <f t="shared" si="11"/>
        <v>-</v>
      </c>
    </row>
    <row r="578" spans="1:6" ht="12.75" customHeight="1" x14ac:dyDescent="0.2">
      <c r="A578" s="166" t="s">
        <v>1157</v>
      </c>
      <c r="B578" s="151" t="s">
        <v>1158</v>
      </c>
      <c r="C578" s="167" t="s">
        <v>1157</v>
      </c>
      <c r="D578" s="155">
        <v>0</v>
      </c>
      <c r="E578" s="155">
        <v>0</v>
      </c>
      <c r="F578" s="154" t="str">
        <f t="shared" si="11"/>
        <v>-</v>
      </c>
    </row>
    <row r="579" spans="1:6" ht="12.75" customHeight="1" x14ac:dyDescent="0.2">
      <c r="A579" s="166" t="s">
        <v>1159</v>
      </c>
      <c r="B579" s="151" t="s">
        <v>1060</v>
      </c>
      <c r="C579" s="167" t="s">
        <v>1159</v>
      </c>
      <c r="D579" s="155">
        <v>0</v>
      </c>
      <c r="E579" s="155">
        <v>0</v>
      </c>
      <c r="F579" s="154" t="str">
        <f t="shared" si="11"/>
        <v>-</v>
      </c>
    </row>
    <row r="580" spans="1:6" ht="12.75" customHeight="1" x14ac:dyDescent="0.2">
      <c r="A580" s="150" t="s">
        <v>1160</v>
      </c>
      <c r="B580" s="151" t="s">
        <v>1161</v>
      </c>
      <c r="C580" s="152" t="s">
        <v>1160</v>
      </c>
      <c r="D580" s="153">
        <f>D581+D585+D587+D590</f>
        <v>0</v>
      </c>
      <c r="E580" s="153">
        <f>E581+E585+E587+E590</f>
        <v>0</v>
      </c>
      <c r="F580" s="154" t="str">
        <f t="shared" si="11"/>
        <v>-</v>
      </c>
    </row>
    <row r="581" spans="1:6" ht="24" customHeight="1" x14ac:dyDescent="0.2">
      <c r="A581" s="150" t="s">
        <v>1162</v>
      </c>
      <c r="B581" s="156" t="s">
        <v>1163</v>
      </c>
      <c r="C581" s="152" t="s">
        <v>1162</v>
      </c>
      <c r="D581" s="153">
        <f>SUM(D582:D584)</f>
        <v>0</v>
      </c>
      <c r="E581" s="153">
        <f>SUM(E582:E584)</f>
        <v>0</v>
      </c>
      <c r="F581" s="154" t="str">
        <f t="shared" si="11"/>
        <v>-</v>
      </c>
    </row>
    <row r="582" spans="1:6" ht="12.75" customHeight="1" x14ac:dyDescent="0.2">
      <c r="A582" s="150" t="s">
        <v>1164</v>
      </c>
      <c r="B582" s="151" t="s">
        <v>954</v>
      </c>
      <c r="C582" s="152" t="s">
        <v>1164</v>
      </c>
      <c r="D582" s="155">
        <v>0</v>
      </c>
      <c r="E582" s="155">
        <v>0</v>
      </c>
      <c r="F582" s="154" t="str">
        <f t="shared" si="11"/>
        <v>-</v>
      </c>
    </row>
    <row r="583" spans="1:6" ht="12.75" customHeight="1" x14ac:dyDescent="0.2">
      <c r="A583" s="150" t="s">
        <v>1165</v>
      </c>
      <c r="B583" s="151" t="s">
        <v>956</v>
      </c>
      <c r="C583" s="152" t="s">
        <v>1165</v>
      </c>
      <c r="D583" s="155">
        <v>0</v>
      </c>
      <c r="E583" s="155">
        <v>0</v>
      </c>
      <c r="F583" s="154" t="str">
        <f t="shared" si="11"/>
        <v>-</v>
      </c>
    </row>
    <row r="584" spans="1:6" ht="12.75" customHeight="1" x14ac:dyDescent="0.2">
      <c r="A584" s="150" t="s">
        <v>1166</v>
      </c>
      <c r="B584" s="151" t="s">
        <v>958</v>
      </c>
      <c r="C584" s="152" t="s">
        <v>1166</v>
      </c>
      <c r="D584" s="155">
        <v>0</v>
      </c>
      <c r="E584" s="155">
        <v>0</v>
      </c>
      <c r="F584" s="154" t="str">
        <f t="shared" si="11"/>
        <v>-</v>
      </c>
    </row>
    <row r="585" spans="1:6" ht="12.75" customHeight="1" x14ac:dyDescent="0.2">
      <c r="A585" s="150" t="s">
        <v>1167</v>
      </c>
      <c r="B585" s="151" t="s">
        <v>1168</v>
      </c>
      <c r="C585" s="152" t="s">
        <v>1167</v>
      </c>
      <c r="D585" s="153">
        <f>D586</f>
        <v>0</v>
      </c>
      <c r="E585" s="153">
        <f>E586</f>
        <v>0</v>
      </c>
      <c r="F585" s="154" t="str">
        <f t="shared" si="11"/>
        <v>-</v>
      </c>
    </row>
    <row r="586" spans="1:6" ht="12.75" customHeight="1" x14ac:dyDescent="0.2">
      <c r="A586" s="150" t="s">
        <v>1169</v>
      </c>
      <c r="B586" s="151" t="s">
        <v>1170</v>
      </c>
      <c r="C586" s="152" t="s">
        <v>1169</v>
      </c>
      <c r="D586" s="155">
        <v>0</v>
      </c>
      <c r="E586" s="155">
        <v>0</v>
      </c>
      <c r="F586" s="154" t="str">
        <f t="shared" si="11"/>
        <v>-</v>
      </c>
    </row>
    <row r="587" spans="1:6" ht="24" customHeight="1" x14ac:dyDescent="0.2">
      <c r="A587" s="150" t="s">
        <v>1171</v>
      </c>
      <c r="B587" s="151" t="s">
        <v>1172</v>
      </c>
      <c r="C587" s="152" t="s">
        <v>1171</v>
      </c>
      <c r="D587" s="153">
        <f>SUM(D588:D589)</f>
        <v>0</v>
      </c>
      <c r="E587" s="153">
        <f>SUM(E588:E589)</f>
        <v>0</v>
      </c>
      <c r="F587" s="154" t="str">
        <f t="shared" si="11"/>
        <v>-</v>
      </c>
    </row>
    <row r="588" spans="1:6" ht="24" customHeight="1" x14ac:dyDescent="0.2">
      <c r="A588" s="150" t="s">
        <v>1173</v>
      </c>
      <c r="B588" s="156" t="s">
        <v>1174</v>
      </c>
      <c r="C588" s="152" t="s">
        <v>1173</v>
      </c>
      <c r="D588" s="155">
        <v>0</v>
      </c>
      <c r="E588" s="155">
        <v>0</v>
      </c>
      <c r="F588" s="154" t="str">
        <f t="shared" si="11"/>
        <v>-</v>
      </c>
    </row>
    <row r="589" spans="1:6" ht="12.75" customHeight="1" x14ac:dyDescent="0.2">
      <c r="A589" s="150" t="s">
        <v>1175</v>
      </c>
      <c r="B589" s="151" t="s">
        <v>1176</v>
      </c>
      <c r="C589" s="152" t="s">
        <v>1175</v>
      </c>
      <c r="D589" s="155">
        <v>0</v>
      </c>
      <c r="E589" s="155">
        <v>0</v>
      </c>
      <c r="F589" s="154" t="str">
        <f t="shared" si="11"/>
        <v>-</v>
      </c>
    </row>
    <row r="590" spans="1:6" ht="24" customHeight="1" x14ac:dyDescent="0.2">
      <c r="A590" s="166" t="s">
        <v>1177</v>
      </c>
      <c r="B590" s="151" t="s">
        <v>1178</v>
      </c>
      <c r="C590" s="167" t="s">
        <v>1177</v>
      </c>
      <c r="D590" s="153">
        <f>SUM(D591:D592)</f>
        <v>0</v>
      </c>
      <c r="E590" s="153">
        <f>SUM(E591:E592)</f>
        <v>0</v>
      </c>
      <c r="F590" s="154" t="str">
        <f t="shared" si="11"/>
        <v>-</v>
      </c>
    </row>
    <row r="591" spans="1:6" ht="12.75" customHeight="1" x14ac:dyDescent="0.2">
      <c r="A591" s="150" t="s">
        <v>1179</v>
      </c>
      <c r="B591" s="151" t="s">
        <v>1180</v>
      </c>
      <c r="C591" s="152" t="s">
        <v>1179</v>
      </c>
      <c r="D591" s="155">
        <v>0</v>
      </c>
      <c r="E591" s="155">
        <v>0</v>
      </c>
      <c r="F591" s="154" t="str">
        <f t="shared" si="11"/>
        <v>-</v>
      </c>
    </row>
    <row r="592" spans="1:6" ht="12.75" customHeight="1" x14ac:dyDescent="0.2">
      <c r="A592" s="150" t="s">
        <v>1181</v>
      </c>
      <c r="B592" s="151" t="s">
        <v>972</v>
      </c>
      <c r="C592" s="152" t="s">
        <v>1181</v>
      </c>
      <c r="D592" s="155">
        <v>0</v>
      </c>
      <c r="E592" s="155">
        <v>0</v>
      </c>
      <c r="F592" s="154" t="str">
        <f t="shared" si="11"/>
        <v>-</v>
      </c>
    </row>
    <row r="593" spans="1:6" ht="24" customHeight="1" x14ac:dyDescent="0.2">
      <c r="A593" s="150" t="s">
        <v>1182</v>
      </c>
      <c r="B593" s="156" t="s">
        <v>1183</v>
      </c>
      <c r="C593" s="152" t="s">
        <v>1182</v>
      </c>
      <c r="D593" s="153">
        <f>D594+D599+D603+D605+D612+D617</f>
        <v>0</v>
      </c>
      <c r="E593" s="153">
        <f>E594+E599+E603+E605+E612+E617</f>
        <v>0</v>
      </c>
      <c r="F593" s="154" t="str">
        <f t="shared" si="11"/>
        <v>-</v>
      </c>
    </row>
    <row r="594" spans="1:6" ht="24" customHeight="1" x14ac:dyDescent="0.2">
      <c r="A594" s="150" t="s">
        <v>1184</v>
      </c>
      <c r="B594" s="151" t="s">
        <v>1185</v>
      </c>
      <c r="C594" s="152" t="s">
        <v>1184</v>
      </c>
      <c r="D594" s="153">
        <f>SUM(D595:D598)</f>
        <v>0</v>
      </c>
      <c r="E594" s="153">
        <f>SUM(E595:E598)</f>
        <v>0</v>
      </c>
      <c r="F594" s="154" t="str">
        <f t="shared" si="11"/>
        <v>-</v>
      </c>
    </row>
    <row r="595" spans="1:6" ht="12.75" customHeight="1" x14ac:dyDescent="0.2">
      <c r="A595" s="150" t="s">
        <v>1186</v>
      </c>
      <c r="B595" s="151" t="s">
        <v>1187</v>
      </c>
      <c r="C595" s="152" t="s">
        <v>1186</v>
      </c>
      <c r="D595" s="155">
        <v>0</v>
      </c>
      <c r="E595" s="155">
        <v>0</v>
      </c>
      <c r="F595" s="154" t="str">
        <f t="shared" si="11"/>
        <v>-</v>
      </c>
    </row>
    <row r="596" spans="1:6" ht="12.75" customHeight="1" x14ac:dyDescent="0.2">
      <c r="A596" s="150" t="s">
        <v>1188</v>
      </c>
      <c r="B596" s="151" t="s">
        <v>1189</v>
      </c>
      <c r="C596" s="152" t="s">
        <v>1188</v>
      </c>
      <c r="D596" s="155">
        <v>0</v>
      </c>
      <c r="E596" s="155">
        <v>0</v>
      </c>
      <c r="F596" s="154" t="str">
        <f t="shared" si="11"/>
        <v>-</v>
      </c>
    </row>
    <row r="597" spans="1:6" ht="12.75" customHeight="1" x14ac:dyDescent="0.2">
      <c r="A597" s="150" t="s">
        <v>1190</v>
      </c>
      <c r="B597" s="151" t="s">
        <v>1191</v>
      </c>
      <c r="C597" s="152" t="s">
        <v>1190</v>
      </c>
      <c r="D597" s="155">
        <v>0</v>
      </c>
      <c r="E597" s="155">
        <v>0</v>
      </c>
      <c r="F597" s="154" t="str">
        <f t="shared" si="11"/>
        <v>-</v>
      </c>
    </row>
    <row r="598" spans="1:6" ht="12.75" customHeight="1" x14ac:dyDescent="0.2">
      <c r="A598" s="150" t="s">
        <v>1192</v>
      </c>
      <c r="B598" s="151" t="s">
        <v>1193</v>
      </c>
      <c r="C598" s="152" t="s">
        <v>1192</v>
      </c>
      <c r="D598" s="155">
        <v>0</v>
      </c>
      <c r="E598" s="155">
        <v>0</v>
      </c>
      <c r="F598" s="154" t="str">
        <f t="shared" si="11"/>
        <v>-</v>
      </c>
    </row>
    <row r="599" spans="1:6" ht="24" customHeight="1" x14ac:dyDescent="0.2">
      <c r="A599" s="150" t="s">
        <v>1194</v>
      </c>
      <c r="B599" s="151" t="s">
        <v>1195</v>
      </c>
      <c r="C599" s="152" t="s">
        <v>1194</v>
      </c>
      <c r="D599" s="153">
        <f>SUM(D600:D602)</f>
        <v>0</v>
      </c>
      <c r="E599" s="153">
        <f>SUM(E600:E602)</f>
        <v>0</v>
      </c>
      <c r="F599" s="154" t="str">
        <f t="shared" si="11"/>
        <v>-</v>
      </c>
    </row>
    <row r="600" spans="1:6" ht="12.75" customHeight="1" x14ac:dyDescent="0.2">
      <c r="A600" s="150" t="s">
        <v>1196</v>
      </c>
      <c r="B600" s="151" t="s">
        <v>1197</v>
      </c>
      <c r="C600" s="152" t="s">
        <v>1196</v>
      </c>
      <c r="D600" s="155">
        <v>0</v>
      </c>
      <c r="E600" s="155">
        <v>0</v>
      </c>
      <c r="F600" s="154" t="str">
        <f t="shared" si="11"/>
        <v>-</v>
      </c>
    </row>
    <row r="601" spans="1:6" ht="24" customHeight="1" x14ac:dyDescent="0.2">
      <c r="A601" s="150" t="s">
        <v>1198</v>
      </c>
      <c r="B601" s="151" t="s">
        <v>1199</v>
      </c>
      <c r="C601" s="152" t="s">
        <v>1198</v>
      </c>
      <c r="D601" s="155">
        <v>0</v>
      </c>
      <c r="E601" s="155">
        <v>0</v>
      </c>
      <c r="F601" s="154" t="str">
        <f t="shared" si="11"/>
        <v>-</v>
      </c>
    </row>
    <row r="602" spans="1:6" ht="24" customHeight="1" x14ac:dyDescent="0.2">
      <c r="A602" s="150" t="s">
        <v>1200</v>
      </c>
      <c r="B602" s="151" t="s">
        <v>1201</v>
      </c>
      <c r="C602" s="152" t="s">
        <v>1200</v>
      </c>
      <c r="D602" s="155">
        <v>0</v>
      </c>
      <c r="E602" s="155">
        <v>0</v>
      </c>
      <c r="F602" s="154" t="str">
        <f t="shared" si="11"/>
        <v>-</v>
      </c>
    </row>
    <row r="603" spans="1:6" ht="24" customHeight="1" x14ac:dyDescent="0.2">
      <c r="A603" s="150" t="s">
        <v>1202</v>
      </c>
      <c r="B603" s="151" t="s">
        <v>1203</v>
      </c>
      <c r="C603" s="152" t="s">
        <v>1202</v>
      </c>
      <c r="D603" s="153">
        <f>D604</f>
        <v>0</v>
      </c>
      <c r="E603" s="153">
        <f>E604</f>
        <v>0</v>
      </c>
      <c r="F603" s="154" t="str">
        <f t="shared" si="11"/>
        <v>-</v>
      </c>
    </row>
    <row r="604" spans="1:6" ht="12.75" customHeight="1" x14ac:dyDescent="0.2">
      <c r="A604" s="150" t="s">
        <v>1204</v>
      </c>
      <c r="B604" s="151" t="s">
        <v>1205</v>
      </c>
      <c r="C604" s="152" t="s">
        <v>1204</v>
      </c>
      <c r="D604" s="155">
        <v>0</v>
      </c>
      <c r="E604" s="155">
        <v>0</v>
      </c>
      <c r="F604" s="154" t="str">
        <f t="shared" si="11"/>
        <v>-</v>
      </c>
    </row>
    <row r="605" spans="1:6" ht="24" customHeight="1" x14ac:dyDescent="0.2">
      <c r="A605" s="150" t="s">
        <v>1206</v>
      </c>
      <c r="B605" s="151" t="s">
        <v>1207</v>
      </c>
      <c r="C605" s="152" t="s">
        <v>1206</v>
      </c>
      <c r="D605" s="153">
        <f>SUM(D606:D611)</f>
        <v>0</v>
      </c>
      <c r="E605" s="153">
        <f>SUM(E606:E611)</f>
        <v>0</v>
      </c>
      <c r="F605" s="154" t="str">
        <f t="shared" si="11"/>
        <v>-</v>
      </c>
    </row>
    <row r="606" spans="1:6" ht="24" customHeight="1" x14ac:dyDescent="0.2">
      <c r="A606" s="150" t="s">
        <v>1208</v>
      </c>
      <c r="B606" s="151" t="s">
        <v>1209</v>
      </c>
      <c r="C606" s="152" t="s">
        <v>1208</v>
      </c>
      <c r="D606" s="155">
        <v>0</v>
      </c>
      <c r="E606" s="155">
        <v>0</v>
      </c>
      <c r="F606" s="154" t="str">
        <f t="shared" si="11"/>
        <v>-</v>
      </c>
    </row>
    <row r="607" spans="1:6" ht="24" customHeight="1" x14ac:dyDescent="0.2">
      <c r="A607" s="150" t="s">
        <v>1210</v>
      </c>
      <c r="B607" s="156" t="s">
        <v>1211</v>
      </c>
      <c r="C607" s="152" t="s">
        <v>1210</v>
      </c>
      <c r="D607" s="155">
        <v>0</v>
      </c>
      <c r="E607" s="155">
        <v>0</v>
      </c>
      <c r="F607" s="154" t="str">
        <f t="shared" si="11"/>
        <v>-</v>
      </c>
    </row>
    <row r="608" spans="1:6" ht="24" customHeight="1" x14ac:dyDescent="0.2">
      <c r="A608" s="166" t="s">
        <v>1212</v>
      </c>
      <c r="B608" s="151" t="s">
        <v>1213</v>
      </c>
      <c r="C608" s="167" t="s">
        <v>1212</v>
      </c>
      <c r="D608" s="155">
        <v>0</v>
      </c>
      <c r="E608" s="155">
        <v>0</v>
      </c>
      <c r="F608" s="154" t="str">
        <f t="shared" si="11"/>
        <v>-</v>
      </c>
    </row>
    <row r="609" spans="1:6" ht="12.75" customHeight="1" x14ac:dyDescent="0.2">
      <c r="A609" s="150" t="s">
        <v>1214</v>
      </c>
      <c r="B609" s="151" t="s">
        <v>1215</v>
      </c>
      <c r="C609" s="152" t="s">
        <v>1214</v>
      </c>
      <c r="D609" s="155">
        <v>0</v>
      </c>
      <c r="E609" s="155">
        <v>0</v>
      </c>
      <c r="F609" s="154" t="str">
        <f t="shared" si="11"/>
        <v>-</v>
      </c>
    </row>
    <row r="610" spans="1:6" ht="12.75" customHeight="1" x14ac:dyDescent="0.2">
      <c r="A610" s="150" t="s">
        <v>1216</v>
      </c>
      <c r="B610" s="151" t="s">
        <v>1217</v>
      </c>
      <c r="C610" s="152" t="s">
        <v>1216</v>
      </c>
      <c r="D610" s="155">
        <v>0</v>
      </c>
      <c r="E610" s="155">
        <v>0</v>
      </c>
      <c r="F610" s="154" t="str">
        <f t="shared" si="11"/>
        <v>-</v>
      </c>
    </row>
    <row r="611" spans="1:6" ht="24" customHeight="1" x14ac:dyDescent="0.2">
      <c r="A611" s="150" t="s">
        <v>1218</v>
      </c>
      <c r="B611" s="151" t="s">
        <v>1219</v>
      </c>
      <c r="C611" s="152" t="s">
        <v>1218</v>
      </c>
      <c r="D611" s="155">
        <v>0</v>
      </c>
      <c r="E611" s="155">
        <v>0</v>
      </c>
      <c r="F611" s="154" t="str">
        <f t="shared" si="11"/>
        <v>-</v>
      </c>
    </row>
    <row r="612" spans="1:6" ht="24" customHeight="1" x14ac:dyDescent="0.2">
      <c r="A612" s="150" t="s">
        <v>1220</v>
      </c>
      <c r="B612" s="151" t="s">
        <v>1221</v>
      </c>
      <c r="C612" s="152" t="s">
        <v>1220</v>
      </c>
      <c r="D612" s="153">
        <f>SUM(D613:D616)</f>
        <v>0</v>
      </c>
      <c r="E612" s="153">
        <f>SUM(E613:E616)</f>
        <v>0</v>
      </c>
      <c r="F612" s="154" t="str">
        <f t="shared" ref="F612:F675" si="12">IF(D612&lt;&gt;0,IF(E612/D612&gt;=100,"&gt;&gt;100",E612/D612*100),"-")</f>
        <v>-</v>
      </c>
    </row>
    <row r="613" spans="1:6" ht="24" customHeight="1" x14ac:dyDescent="0.2">
      <c r="A613" s="150" t="s">
        <v>1222</v>
      </c>
      <c r="B613" s="156" t="s">
        <v>1223</v>
      </c>
      <c r="C613" s="152" t="s">
        <v>1222</v>
      </c>
      <c r="D613" s="155">
        <v>0</v>
      </c>
      <c r="E613" s="155">
        <v>0</v>
      </c>
      <c r="F613" s="154" t="str">
        <f t="shared" si="12"/>
        <v>-</v>
      </c>
    </row>
    <row r="614" spans="1:6" ht="12.75" customHeight="1" x14ac:dyDescent="0.2">
      <c r="A614" s="150" t="s">
        <v>1224</v>
      </c>
      <c r="B614" s="151" t="s">
        <v>1225</v>
      </c>
      <c r="C614" s="152" t="s">
        <v>1224</v>
      </c>
      <c r="D614" s="155">
        <v>0</v>
      </c>
      <c r="E614" s="155">
        <v>0</v>
      </c>
      <c r="F614" s="154" t="str">
        <f t="shared" si="12"/>
        <v>-</v>
      </c>
    </row>
    <row r="615" spans="1:6" ht="12.75" customHeight="1" x14ac:dyDescent="0.2">
      <c r="A615" s="150" t="s">
        <v>1226</v>
      </c>
      <c r="B615" s="151" t="s">
        <v>1227</v>
      </c>
      <c r="C615" s="152" t="s">
        <v>1226</v>
      </c>
      <c r="D615" s="155">
        <v>0</v>
      </c>
      <c r="E615" s="155">
        <v>0</v>
      </c>
      <c r="F615" s="154" t="str">
        <f t="shared" si="12"/>
        <v>-</v>
      </c>
    </row>
    <row r="616" spans="1:6" ht="12.75" customHeight="1" x14ac:dyDescent="0.2">
      <c r="A616" s="150" t="s">
        <v>1228</v>
      </c>
      <c r="B616" s="151" t="s">
        <v>1229</v>
      </c>
      <c r="C616" s="152" t="s">
        <v>1228</v>
      </c>
      <c r="D616" s="155">
        <v>0</v>
      </c>
      <c r="E616" s="155">
        <v>0</v>
      </c>
      <c r="F616" s="154" t="str">
        <f t="shared" si="12"/>
        <v>-</v>
      </c>
    </row>
    <row r="617" spans="1:6" ht="24" customHeight="1" x14ac:dyDescent="0.2">
      <c r="A617" s="150" t="s">
        <v>1230</v>
      </c>
      <c r="B617" s="151" t="s">
        <v>1231</v>
      </c>
      <c r="C617" s="152" t="s">
        <v>1230</v>
      </c>
      <c r="D617" s="153">
        <f>SUM(D618:D624)</f>
        <v>0</v>
      </c>
      <c r="E617" s="153">
        <f>SUM(E618:E624)</f>
        <v>0</v>
      </c>
      <c r="F617" s="154" t="str">
        <f t="shared" si="12"/>
        <v>-</v>
      </c>
    </row>
    <row r="618" spans="1:6" ht="12.75" customHeight="1" x14ac:dyDescent="0.2">
      <c r="A618" s="150" t="s">
        <v>1232</v>
      </c>
      <c r="B618" s="151" t="s">
        <v>1233</v>
      </c>
      <c r="C618" s="152" t="s">
        <v>1232</v>
      </c>
      <c r="D618" s="155">
        <v>0</v>
      </c>
      <c r="E618" s="155">
        <v>0</v>
      </c>
      <c r="F618" s="154" t="str">
        <f t="shared" si="12"/>
        <v>-</v>
      </c>
    </row>
    <row r="619" spans="1:6" ht="12.75" customHeight="1" x14ac:dyDescent="0.2">
      <c r="A619" s="150" t="s">
        <v>1234</v>
      </c>
      <c r="B619" s="151" t="s">
        <v>1235</v>
      </c>
      <c r="C619" s="152" t="s">
        <v>1234</v>
      </c>
      <c r="D619" s="155">
        <v>0</v>
      </c>
      <c r="E619" s="155">
        <v>0</v>
      </c>
      <c r="F619" s="154" t="str">
        <f t="shared" si="12"/>
        <v>-</v>
      </c>
    </row>
    <row r="620" spans="1:6" ht="12.75" customHeight="1" x14ac:dyDescent="0.2">
      <c r="A620" s="150" t="s">
        <v>1236</v>
      </c>
      <c r="B620" s="151" t="s">
        <v>1237</v>
      </c>
      <c r="C620" s="152" t="s">
        <v>1236</v>
      </c>
      <c r="D620" s="155">
        <v>0</v>
      </c>
      <c r="E620" s="155">
        <v>0</v>
      </c>
      <c r="F620" s="154" t="str">
        <f t="shared" si="12"/>
        <v>-</v>
      </c>
    </row>
    <row r="621" spans="1:6" ht="12.75" customHeight="1" x14ac:dyDescent="0.2">
      <c r="A621" s="150" t="s">
        <v>1238</v>
      </c>
      <c r="B621" s="151" t="s">
        <v>1239</v>
      </c>
      <c r="C621" s="152" t="s">
        <v>1238</v>
      </c>
      <c r="D621" s="155">
        <v>0</v>
      </c>
      <c r="E621" s="155">
        <v>0</v>
      </c>
      <c r="F621" s="154" t="str">
        <f t="shared" si="12"/>
        <v>-</v>
      </c>
    </row>
    <row r="622" spans="1:6" ht="12.75" customHeight="1" x14ac:dyDescent="0.2">
      <c r="A622" s="150" t="s">
        <v>1240</v>
      </c>
      <c r="B622" s="151" t="s">
        <v>1241</v>
      </c>
      <c r="C622" s="152" t="s">
        <v>1240</v>
      </c>
      <c r="D622" s="155">
        <v>0</v>
      </c>
      <c r="E622" s="155">
        <v>0</v>
      </c>
      <c r="F622" s="154" t="str">
        <f t="shared" si="12"/>
        <v>-</v>
      </c>
    </row>
    <row r="623" spans="1:6" ht="24" customHeight="1" x14ac:dyDescent="0.2">
      <c r="A623" s="150" t="s">
        <v>1242</v>
      </c>
      <c r="B623" s="151" t="s">
        <v>1243</v>
      </c>
      <c r="C623" s="152" t="s">
        <v>1242</v>
      </c>
      <c r="D623" s="155">
        <v>0</v>
      </c>
      <c r="E623" s="155">
        <v>0</v>
      </c>
      <c r="F623" s="154" t="str">
        <f t="shared" si="12"/>
        <v>-</v>
      </c>
    </row>
    <row r="624" spans="1:6" ht="24" customHeight="1" x14ac:dyDescent="0.2">
      <c r="A624" s="150" t="s">
        <v>1244</v>
      </c>
      <c r="B624" s="151" t="s">
        <v>1245</v>
      </c>
      <c r="C624" s="152" t="s">
        <v>1244</v>
      </c>
      <c r="D624" s="155">
        <v>0</v>
      </c>
      <c r="E624" s="155">
        <v>0</v>
      </c>
      <c r="F624" s="154" t="str">
        <f t="shared" si="12"/>
        <v>-</v>
      </c>
    </row>
    <row r="625" spans="1:6" ht="12.75" customHeight="1" x14ac:dyDescent="0.2">
      <c r="A625" s="150" t="s">
        <v>1246</v>
      </c>
      <c r="B625" s="151" t="s">
        <v>1247</v>
      </c>
      <c r="C625" s="152" t="s">
        <v>1246</v>
      </c>
      <c r="D625" s="153">
        <f>D626+D629+D632</f>
        <v>0</v>
      </c>
      <c r="E625" s="153">
        <f>E626+E629+E632</f>
        <v>0</v>
      </c>
      <c r="F625" s="154" t="str">
        <f t="shared" si="12"/>
        <v>-</v>
      </c>
    </row>
    <row r="626" spans="1:6" ht="12.75" customHeight="1" x14ac:dyDescent="0.2">
      <c r="A626" s="150" t="s">
        <v>1248</v>
      </c>
      <c r="B626" s="151" t="s">
        <v>1249</v>
      </c>
      <c r="C626" s="152" t="s">
        <v>1248</v>
      </c>
      <c r="D626" s="153">
        <f>SUM(D627:D628)</f>
        <v>0</v>
      </c>
      <c r="E626" s="153">
        <f>SUM(E627:E628)</f>
        <v>0</v>
      </c>
      <c r="F626" s="154" t="str">
        <f t="shared" si="12"/>
        <v>-</v>
      </c>
    </row>
    <row r="627" spans="1:6" ht="12.75" customHeight="1" x14ac:dyDescent="0.2">
      <c r="A627" s="150" t="s">
        <v>1250</v>
      </c>
      <c r="B627" s="151" t="s">
        <v>1251</v>
      </c>
      <c r="C627" s="152" t="s">
        <v>1250</v>
      </c>
      <c r="D627" s="155">
        <v>0</v>
      </c>
      <c r="E627" s="155">
        <v>0</v>
      </c>
      <c r="F627" s="154" t="str">
        <f t="shared" si="12"/>
        <v>-</v>
      </c>
    </row>
    <row r="628" spans="1:6" ht="12.75" customHeight="1" x14ac:dyDescent="0.2">
      <c r="A628" s="150" t="s">
        <v>1252</v>
      </c>
      <c r="B628" s="151" t="s">
        <v>1253</v>
      </c>
      <c r="C628" s="152" t="s">
        <v>1252</v>
      </c>
      <c r="D628" s="155">
        <v>0</v>
      </c>
      <c r="E628" s="155">
        <v>0</v>
      </c>
      <c r="F628" s="154" t="str">
        <f t="shared" si="12"/>
        <v>-</v>
      </c>
    </row>
    <row r="629" spans="1:6" ht="12.75" customHeight="1" x14ac:dyDescent="0.2">
      <c r="A629" s="150" t="s">
        <v>1254</v>
      </c>
      <c r="B629" s="151" t="s">
        <v>1255</v>
      </c>
      <c r="C629" s="152" t="s">
        <v>1254</v>
      </c>
      <c r="D629" s="153">
        <f>SUM(D630:D631)</f>
        <v>0</v>
      </c>
      <c r="E629" s="153">
        <f>SUM(E630:E631)</f>
        <v>0</v>
      </c>
      <c r="F629" s="154" t="str">
        <f t="shared" si="12"/>
        <v>-</v>
      </c>
    </row>
    <row r="630" spans="1:6" ht="12.75" customHeight="1" x14ac:dyDescent="0.2">
      <c r="A630" s="150" t="s">
        <v>1256</v>
      </c>
      <c r="B630" s="151" t="s">
        <v>1257</v>
      </c>
      <c r="C630" s="152" t="s">
        <v>1256</v>
      </c>
      <c r="D630" s="155">
        <v>0</v>
      </c>
      <c r="E630" s="155">
        <v>0</v>
      </c>
      <c r="F630" s="154" t="str">
        <f t="shared" si="12"/>
        <v>-</v>
      </c>
    </row>
    <row r="631" spans="1:6" ht="12.75" customHeight="1" x14ac:dyDescent="0.2">
      <c r="A631" s="150" t="s">
        <v>1258</v>
      </c>
      <c r="B631" s="151" t="s">
        <v>1259</v>
      </c>
      <c r="C631" s="152" t="s">
        <v>1258</v>
      </c>
      <c r="D631" s="155">
        <v>0</v>
      </c>
      <c r="E631" s="155">
        <v>0</v>
      </c>
      <c r="F631" s="154" t="str">
        <f t="shared" si="12"/>
        <v>-</v>
      </c>
    </row>
    <row r="632" spans="1:6" ht="24" customHeight="1" x14ac:dyDescent="0.2">
      <c r="A632" s="150" t="s">
        <v>1260</v>
      </c>
      <c r="B632" s="151" t="s">
        <v>1261</v>
      </c>
      <c r="C632" s="152" t="s">
        <v>1260</v>
      </c>
      <c r="D632" s="153">
        <f>SUM(D633:D634)</f>
        <v>0</v>
      </c>
      <c r="E632" s="153">
        <f>SUM(E633:E634)</f>
        <v>0</v>
      </c>
      <c r="F632" s="154" t="str">
        <f t="shared" si="12"/>
        <v>-</v>
      </c>
    </row>
    <row r="633" spans="1:6" ht="12.75" customHeight="1" x14ac:dyDescent="0.2">
      <c r="A633" s="150" t="s">
        <v>1262</v>
      </c>
      <c r="B633" s="156" t="s">
        <v>1263</v>
      </c>
      <c r="C633" s="152" t="s">
        <v>1262</v>
      </c>
      <c r="D633" s="155">
        <v>0</v>
      </c>
      <c r="E633" s="155">
        <v>0</v>
      </c>
      <c r="F633" s="154" t="str">
        <f t="shared" si="12"/>
        <v>-</v>
      </c>
    </row>
    <row r="634" spans="1:6" ht="12.75" customHeight="1" x14ac:dyDescent="0.2">
      <c r="A634" s="150" t="s">
        <v>1264</v>
      </c>
      <c r="B634" s="151" t="s">
        <v>1265</v>
      </c>
      <c r="C634" s="152" t="s">
        <v>1264</v>
      </c>
      <c r="D634" s="155">
        <v>0</v>
      </c>
      <c r="E634" s="155">
        <v>0</v>
      </c>
      <c r="F634" s="154" t="str">
        <f t="shared" si="12"/>
        <v>-</v>
      </c>
    </row>
    <row r="635" spans="1:6" ht="12.75" customHeight="1" x14ac:dyDescent="0.2">
      <c r="A635" s="150"/>
      <c r="B635" s="151" t="s">
        <v>1266</v>
      </c>
      <c r="C635" s="152" t="s">
        <v>1267</v>
      </c>
      <c r="D635" s="153">
        <f>IF(D420-D528&gt;=0,D420-D528,0)</f>
        <v>0</v>
      </c>
      <c r="E635" s="153">
        <f>IF(E420-E528&gt;=0,E420-E528,0)</f>
        <v>0</v>
      </c>
      <c r="F635" s="154" t="str">
        <f t="shared" si="12"/>
        <v>-</v>
      </c>
    </row>
    <row r="636" spans="1:6" ht="12.75" customHeight="1" x14ac:dyDescent="0.2">
      <c r="A636" s="150"/>
      <c r="B636" s="151" t="s">
        <v>1268</v>
      </c>
      <c r="C636" s="152" t="s">
        <v>1269</v>
      </c>
      <c r="D636" s="153">
        <f>IF(D528-D420&gt;=0,D528-D420,0)</f>
        <v>0</v>
      </c>
      <c r="E636" s="153">
        <f>IF(E528-E420&gt;=0,E528-E420,0)</f>
        <v>0</v>
      </c>
      <c r="F636" s="154" t="str">
        <f t="shared" si="12"/>
        <v>-</v>
      </c>
    </row>
    <row r="637" spans="1:6" ht="12.75" customHeight="1" x14ac:dyDescent="0.2">
      <c r="A637" s="150" t="s">
        <v>1270</v>
      </c>
      <c r="B637" s="151" t="s">
        <v>1271</v>
      </c>
      <c r="C637" s="152" t="s">
        <v>1270</v>
      </c>
      <c r="D637" s="155">
        <v>0</v>
      </c>
      <c r="E637" s="155">
        <v>0</v>
      </c>
      <c r="F637" s="154" t="str">
        <f t="shared" si="12"/>
        <v>-</v>
      </c>
    </row>
    <row r="638" spans="1:6" ht="12.75" customHeight="1" x14ac:dyDescent="0.2">
      <c r="A638" s="150" t="s">
        <v>1272</v>
      </c>
      <c r="B638" s="151" t="s">
        <v>1273</v>
      </c>
      <c r="C638" s="152" t="s">
        <v>1272</v>
      </c>
      <c r="D638" s="155">
        <v>0</v>
      </c>
      <c r="E638" s="155">
        <v>0</v>
      </c>
      <c r="F638" s="154" t="str">
        <f t="shared" si="12"/>
        <v>-</v>
      </c>
    </row>
    <row r="639" spans="1:6" ht="12.75" customHeight="1" x14ac:dyDescent="0.2">
      <c r="A639" s="150"/>
      <c r="B639" s="151" t="s">
        <v>1274</v>
      </c>
      <c r="C639" s="152" t="s">
        <v>1275</v>
      </c>
      <c r="D639" s="153">
        <f>D412+D420</f>
        <v>886650.8</v>
      </c>
      <c r="E639" s="153">
        <f>E412+E420</f>
        <v>1128703.46</v>
      </c>
      <c r="F639" s="154">
        <f t="shared" si="12"/>
        <v>127.29966070069523</v>
      </c>
    </row>
    <row r="640" spans="1:6" ht="12.75" customHeight="1" x14ac:dyDescent="0.2">
      <c r="A640" s="150"/>
      <c r="B640" s="151" t="s">
        <v>1276</v>
      </c>
      <c r="C640" s="152" t="s">
        <v>1277</v>
      </c>
      <c r="D640" s="153">
        <f>D413+D528</f>
        <v>902760.77</v>
      </c>
      <c r="E640" s="153">
        <f>E413+E528</f>
        <v>1094164.46</v>
      </c>
      <c r="F640" s="154">
        <f t="shared" si="12"/>
        <v>121.20203894105855</v>
      </c>
    </row>
    <row r="641" spans="1:26" ht="12.75" customHeight="1" x14ac:dyDescent="0.2">
      <c r="A641" s="150"/>
      <c r="B641" s="151" t="s">
        <v>1278</v>
      </c>
      <c r="C641" s="152" t="s">
        <v>1279</v>
      </c>
      <c r="D641" s="153">
        <f>IF(D639&gt;=D640,D639-D640,0)</f>
        <v>0</v>
      </c>
      <c r="E641" s="153">
        <f>IF(E639&gt;=E640,E639-E640,0)</f>
        <v>34539</v>
      </c>
      <c r="F641" s="154" t="str">
        <f t="shared" si="12"/>
        <v>-</v>
      </c>
    </row>
    <row r="642" spans="1:26" ht="12.75" customHeight="1" x14ac:dyDescent="0.2">
      <c r="A642" s="150"/>
      <c r="B642" s="151" t="s">
        <v>1280</v>
      </c>
      <c r="C642" s="152" t="s">
        <v>1281</v>
      </c>
      <c r="D642" s="153">
        <f>IF(D640&gt;=D639,D640-D639,0)</f>
        <v>16109.969999999972</v>
      </c>
      <c r="E642" s="153">
        <f>IF(E640&gt;=E639,E640-E639,0)</f>
        <v>0</v>
      </c>
      <c r="F642" s="154">
        <f t="shared" si="12"/>
        <v>0</v>
      </c>
    </row>
    <row r="643" spans="1:26" ht="24" customHeight="1" x14ac:dyDescent="0.2">
      <c r="A643" s="166" t="s">
        <v>1282</v>
      </c>
      <c r="B643" s="151" t="s">
        <v>1283</v>
      </c>
      <c r="C643" s="167" t="s">
        <v>1282</v>
      </c>
      <c r="D643" s="153">
        <f>IF(D416-D417+D637-D638&gt;=0,D416-D417+D637-D638,0)</f>
        <v>9861.0499999999993</v>
      </c>
      <c r="E643" s="153">
        <f>IF(E416-E417+E637-E638&gt;=0,E416-E417+E637-E638,0)</f>
        <v>0</v>
      </c>
      <c r="F643" s="154">
        <f t="shared" si="12"/>
        <v>0</v>
      </c>
    </row>
    <row r="644" spans="1:26" ht="24" customHeight="1" x14ac:dyDescent="0.2">
      <c r="A644" s="166" t="s">
        <v>1284</v>
      </c>
      <c r="B644" s="151" t="s">
        <v>1285</v>
      </c>
      <c r="C644" s="167" t="s">
        <v>1284</v>
      </c>
      <c r="D644" s="153">
        <f>IF(D417-D416+D638-D637&gt;=0,D417-D416+D638-D637,0)</f>
        <v>0</v>
      </c>
      <c r="E644" s="153">
        <f>IF(E417-E416+E638-E637&gt;=0,E417-E416+E638-E637,0)</f>
        <v>1869.07</v>
      </c>
      <c r="F644" s="154" t="str">
        <f t="shared" si="12"/>
        <v>-</v>
      </c>
    </row>
    <row r="645" spans="1:26" ht="24" customHeight="1" x14ac:dyDescent="0.2">
      <c r="A645" s="150"/>
      <c r="B645" s="151" t="s">
        <v>1286</v>
      </c>
      <c r="C645" s="152" t="s">
        <v>1287</v>
      </c>
      <c r="D645" s="153">
        <f>IF(D641+D643-D642-D644&gt;=0,D641+D643-D642-D644,0)</f>
        <v>0</v>
      </c>
      <c r="E645" s="153">
        <f>IF(E641+E643-E642-E644&gt;=0,E641+E643-E642-E644,0)</f>
        <v>32669.93</v>
      </c>
      <c r="F645" s="154" t="str">
        <f t="shared" si="12"/>
        <v>-</v>
      </c>
    </row>
    <row r="646" spans="1:26" ht="24" customHeight="1" x14ac:dyDescent="0.2">
      <c r="A646" s="150"/>
      <c r="B646" s="151" t="s">
        <v>1288</v>
      </c>
      <c r="C646" s="152" t="s">
        <v>1289</v>
      </c>
      <c r="D646" s="153">
        <f>IF(D642+D644-D641-D643&gt;=0,D642+D644-D641-D643,0)</f>
        <v>6248.9199999999728</v>
      </c>
      <c r="E646" s="153">
        <v>0</v>
      </c>
      <c r="F646" s="154">
        <f t="shared" si="12"/>
        <v>0</v>
      </c>
    </row>
    <row r="647" spans="1:26" ht="24" customHeight="1" x14ac:dyDescent="0.2">
      <c r="A647" s="159" t="s">
        <v>1290</v>
      </c>
      <c r="B647" s="160" t="s">
        <v>1291</v>
      </c>
      <c r="C647" s="161" t="s">
        <v>1290</v>
      </c>
      <c r="D647" s="162">
        <v>129649.33</v>
      </c>
      <c r="E647" s="162">
        <v>229837.11</v>
      </c>
      <c r="F647" s="163">
        <f t="shared" si="12"/>
        <v>177.27597203934644</v>
      </c>
    </row>
    <row r="648" spans="1:26" ht="19.5" customHeight="1" x14ac:dyDescent="0.2">
      <c r="A648" s="18" t="s">
        <v>1292</v>
      </c>
      <c r="B648" s="17"/>
      <c r="C648" s="146"/>
      <c r="D648" s="164"/>
      <c r="E648" s="164"/>
      <c r="F648" s="149"/>
      <c r="G648" s="165"/>
      <c r="H648" s="165"/>
      <c r="I648" s="165"/>
      <c r="J648" s="165"/>
      <c r="K648" s="165"/>
      <c r="L648" s="165"/>
      <c r="M648" s="165"/>
      <c r="N648" s="165"/>
      <c r="O648" s="165"/>
      <c r="P648" s="165"/>
      <c r="Q648" s="165"/>
      <c r="R648" s="165"/>
      <c r="S648" s="165"/>
      <c r="T648" s="165"/>
      <c r="U648" s="165"/>
      <c r="V648" s="165"/>
      <c r="W648" s="165"/>
      <c r="X648" s="165"/>
      <c r="Y648" s="165"/>
      <c r="Z648" s="165"/>
    </row>
    <row r="649" spans="1:26" ht="12.75" customHeight="1" x14ac:dyDescent="0.2">
      <c r="A649" s="150" t="s">
        <v>1293</v>
      </c>
      <c r="B649" s="151" t="s">
        <v>1294</v>
      </c>
      <c r="C649" s="152" t="s">
        <v>1295</v>
      </c>
      <c r="D649" s="155">
        <v>17488.490000000002</v>
      </c>
      <c r="E649" s="155">
        <v>13598.91</v>
      </c>
      <c r="F649" s="154">
        <f t="shared" ref="F649:F712" si="13">IF(D649&lt;&gt;0,IF(E649/D649&gt;=100,"&gt;&gt;100",E649/D649*100),"-")</f>
        <v>77.759200479858464</v>
      </c>
    </row>
    <row r="650" spans="1:26" ht="12.75" customHeight="1" x14ac:dyDescent="0.2">
      <c r="A650" s="150" t="s">
        <v>1296</v>
      </c>
      <c r="B650" s="151" t="s">
        <v>1297</v>
      </c>
      <c r="C650" s="152" t="s">
        <v>1296</v>
      </c>
      <c r="D650" s="155">
        <v>911660.67</v>
      </c>
      <c r="E650" s="155">
        <v>1137795.25</v>
      </c>
      <c r="F650" s="154">
        <f t="shared" si="13"/>
        <v>124.80468747214903</v>
      </c>
    </row>
    <row r="651" spans="1:26" ht="12.75" customHeight="1" x14ac:dyDescent="0.2">
      <c r="A651" s="150" t="s">
        <v>1298</v>
      </c>
      <c r="B651" s="151" t="s">
        <v>1299</v>
      </c>
      <c r="C651" s="152" t="s">
        <v>1298</v>
      </c>
      <c r="D651" s="155">
        <v>916081.27</v>
      </c>
      <c r="E651" s="155">
        <v>1122212.6399999999</v>
      </c>
      <c r="F651" s="154">
        <f t="shared" si="13"/>
        <v>122.50142828485073</v>
      </c>
    </row>
    <row r="652" spans="1:26" ht="24" customHeight="1" x14ac:dyDescent="0.2">
      <c r="A652" s="150" t="s">
        <v>1293</v>
      </c>
      <c r="B652" s="151" t="s">
        <v>1300</v>
      </c>
      <c r="C652" s="152" t="s">
        <v>1301</v>
      </c>
      <c r="D652" s="153">
        <v>13067.89</v>
      </c>
      <c r="E652" s="153">
        <v>29181.52</v>
      </c>
      <c r="F652" s="154">
        <f t="shared" si="13"/>
        <v>223.30705263053181</v>
      </c>
    </row>
    <row r="653" spans="1:26" ht="24" customHeight="1" x14ac:dyDescent="0.2">
      <c r="A653" s="150"/>
      <c r="B653" s="151" t="s">
        <v>1302</v>
      </c>
      <c r="C653" s="152" t="s">
        <v>1303</v>
      </c>
      <c r="D653" s="169">
        <v>0</v>
      </c>
      <c r="E653" s="169">
        <v>0</v>
      </c>
      <c r="F653" s="154" t="str">
        <f t="shared" si="13"/>
        <v>-</v>
      </c>
    </row>
    <row r="654" spans="1:26" ht="24" customHeight="1" x14ac:dyDescent="0.2">
      <c r="A654" s="150"/>
      <c r="B654" s="151" t="s">
        <v>1304</v>
      </c>
      <c r="C654" s="152" t="s">
        <v>1305</v>
      </c>
      <c r="D654" s="169">
        <v>32</v>
      </c>
      <c r="E654" s="169">
        <v>34</v>
      </c>
      <c r="F654" s="154">
        <f t="shared" si="13"/>
        <v>106.25</v>
      </c>
    </row>
    <row r="655" spans="1:26" ht="12.75" customHeight="1" x14ac:dyDescent="0.2">
      <c r="A655" s="150"/>
      <c r="B655" s="151" t="s">
        <v>1306</v>
      </c>
      <c r="C655" s="152" t="s">
        <v>1307</v>
      </c>
      <c r="D655" s="169">
        <v>0</v>
      </c>
      <c r="E655" s="169">
        <v>0</v>
      </c>
      <c r="F655" s="154" t="str">
        <f t="shared" si="13"/>
        <v>-</v>
      </c>
    </row>
    <row r="656" spans="1:26" ht="12.75" customHeight="1" x14ac:dyDescent="0.2">
      <c r="A656" s="150"/>
      <c r="B656" s="151" t="s">
        <v>1308</v>
      </c>
      <c r="C656" s="152" t="s">
        <v>1309</v>
      </c>
      <c r="D656" s="169">
        <v>34</v>
      </c>
      <c r="E656" s="169">
        <v>35</v>
      </c>
      <c r="F656" s="154">
        <f t="shared" si="13"/>
        <v>102.94117647058823</v>
      </c>
    </row>
    <row r="657" spans="1:6" ht="24" customHeight="1" x14ac:dyDescent="0.2">
      <c r="A657" s="150" t="s">
        <v>1310</v>
      </c>
      <c r="B657" s="151" t="s">
        <v>1311</v>
      </c>
      <c r="C657" s="152" t="s">
        <v>1312</v>
      </c>
      <c r="D657" s="155">
        <v>0</v>
      </c>
      <c r="E657" s="155">
        <v>0</v>
      </c>
      <c r="F657" s="154" t="str">
        <f t="shared" si="13"/>
        <v>-</v>
      </c>
    </row>
    <row r="658" spans="1:6" ht="12.75" customHeight="1" x14ac:dyDescent="0.2">
      <c r="A658" s="150" t="s">
        <v>1313</v>
      </c>
      <c r="B658" s="151" t="s">
        <v>1314</v>
      </c>
      <c r="C658" s="152" t="s">
        <v>1313</v>
      </c>
      <c r="D658" s="155">
        <v>0</v>
      </c>
      <c r="E658" s="155">
        <v>0</v>
      </c>
      <c r="F658" s="154" t="str">
        <f t="shared" si="13"/>
        <v>-</v>
      </c>
    </row>
    <row r="659" spans="1:6" ht="12.75" customHeight="1" x14ac:dyDescent="0.2">
      <c r="A659" s="150" t="s">
        <v>1315</v>
      </c>
      <c r="B659" s="151" t="s">
        <v>1316</v>
      </c>
      <c r="C659" s="152" t="s">
        <v>1315</v>
      </c>
      <c r="D659" s="155">
        <v>0</v>
      </c>
      <c r="E659" s="155">
        <v>0</v>
      </c>
      <c r="F659" s="154" t="str">
        <f t="shared" si="13"/>
        <v>-</v>
      </c>
    </row>
    <row r="660" spans="1:6" ht="12.75" customHeight="1" x14ac:dyDescent="0.2">
      <c r="A660" s="150" t="s">
        <v>1317</v>
      </c>
      <c r="B660" s="151" t="s">
        <v>1318</v>
      </c>
      <c r="C660" s="152" t="s">
        <v>1317</v>
      </c>
      <c r="D660" s="155">
        <v>0</v>
      </c>
      <c r="E660" s="155">
        <v>0</v>
      </c>
      <c r="F660" s="154" t="str">
        <f t="shared" si="13"/>
        <v>-</v>
      </c>
    </row>
    <row r="661" spans="1:6" ht="12.75" customHeight="1" x14ac:dyDescent="0.2">
      <c r="A661" s="150" t="s">
        <v>1319</v>
      </c>
      <c r="B661" s="151" t="s">
        <v>1320</v>
      </c>
      <c r="C661" s="152" t="s">
        <v>1319</v>
      </c>
      <c r="D661" s="155">
        <v>0</v>
      </c>
      <c r="E661" s="155">
        <v>0</v>
      </c>
      <c r="F661" s="154" t="str">
        <f t="shared" si="13"/>
        <v>-</v>
      </c>
    </row>
    <row r="662" spans="1:6" ht="12.75" customHeight="1" x14ac:dyDescent="0.2">
      <c r="A662" s="150" t="s">
        <v>1321</v>
      </c>
      <c r="B662" s="151" t="s">
        <v>1322</v>
      </c>
      <c r="C662" s="152" t="s">
        <v>1321</v>
      </c>
      <c r="D662" s="155">
        <v>0</v>
      </c>
      <c r="E662" s="155">
        <v>0</v>
      </c>
      <c r="F662" s="154" t="str">
        <f t="shared" si="13"/>
        <v>-</v>
      </c>
    </row>
    <row r="663" spans="1:6" ht="12.75" customHeight="1" x14ac:dyDescent="0.2">
      <c r="A663" s="150" t="s">
        <v>1323</v>
      </c>
      <c r="B663" s="151" t="s">
        <v>1324</v>
      </c>
      <c r="C663" s="152" t="s">
        <v>1323</v>
      </c>
      <c r="D663" s="155">
        <v>0</v>
      </c>
      <c r="E663" s="155">
        <v>0</v>
      </c>
      <c r="F663" s="154" t="str">
        <f t="shared" si="13"/>
        <v>-</v>
      </c>
    </row>
    <row r="664" spans="1:6" ht="12.75" customHeight="1" x14ac:dyDescent="0.2">
      <c r="A664" s="150" t="s">
        <v>1325</v>
      </c>
      <c r="B664" s="151" t="s">
        <v>1326</v>
      </c>
      <c r="C664" s="152" t="s">
        <v>1325</v>
      </c>
      <c r="D664" s="155">
        <v>0</v>
      </c>
      <c r="E664" s="155">
        <v>0</v>
      </c>
      <c r="F664" s="154" t="str">
        <f t="shared" si="13"/>
        <v>-</v>
      </c>
    </row>
    <row r="665" spans="1:6" ht="12.75" customHeight="1" x14ac:dyDescent="0.2">
      <c r="A665" s="150" t="s">
        <v>1327</v>
      </c>
      <c r="B665" s="151" t="s">
        <v>1328</v>
      </c>
      <c r="C665" s="152" t="s">
        <v>1327</v>
      </c>
      <c r="D665" s="155">
        <v>0</v>
      </c>
      <c r="E665" s="155">
        <v>0</v>
      </c>
      <c r="F665" s="154" t="str">
        <f t="shared" si="13"/>
        <v>-</v>
      </c>
    </row>
    <row r="666" spans="1:6" ht="12.75" customHeight="1" x14ac:dyDescent="0.2">
      <c r="A666" s="150" t="s">
        <v>1329</v>
      </c>
      <c r="B666" s="151" t="s">
        <v>1330</v>
      </c>
      <c r="C666" s="152" t="s">
        <v>1329</v>
      </c>
      <c r="D666" s="155">
        <v>0</v>
      </c>
      <c r="E666" s="155">
        <v>0</v>
      </c>
      <c r="F666" s="154" t="str">
        <f t="shared" si="13"/>
        <v>-</v>
      </c>
    </row>
    <row r="667" spans="1:6" ht="12.75" customHeight="1" x14ac:dyDescent="0.2">
      <c r="A667" s="150" t="s">
        <v>1331</v>
      </c>
      <c r="B667" s="151" t="s">
        <v>1332</v>
      </c>
      <c r="C667" s="152" t="s">
        <v>1331</v>
      </c>
      <c r="D667" s="155">
        <v>0</v>
      </c>
      <c r="E667" s="155">
        <v>0</v>
      </c>
      <c r="F667" s="154" t="str">
        <f t="shared" si="13"/>
        <v>-</v>
      </c>
    </row>
    <row r="668" spans="1:6" ht="12.75" customHeight="1" x14ac:dyDescent="0.2">
      <c r="A668" s="150" t="s">
        <v>1333</v>
      </c>
      <c r="B668" s="151" t="s">
        <v>1334</v>
      </c>
      <c r="C668" s="152" t="s">
        <v>1333</v>
      </c>
      <c r="D668" s="155">
        <v>0</v>
      </c>
      <c r="E668" s="155">
        <v>0</v>
      </c>
      <c r="F668" s="154" t="str">
        <f t="shared" si="13"/>
        <v>-</v>
      </c>
    </row>
    <row r="669" spans="1:6" ht="12.75" customHeight="1" x14ac:dyDescent="0.2">
      <c r="A669" s="150" t="s">
        <v>1335</v>
      </c>
      <c r="B669" s="151" t="s">
        <v>1336</v>
      </c>
      <c r="C669" s="152" t="s">
        <v>1335</v>
      </c>
      <c r="D669" s="155">
        <v>0</v>
      </c>
      <c r="E669" s="155">
        <v>0</v>
      </c>
      <c r="F669" s="154" t="str">
        <f t="shared" si="13"/>
        <v>-</v>
      </c>
    </row>
    <row r="670" spans="1:6" ht="12.75" customHeight="1" x14ac:dyDescent="0.2">
      <c r="A670" s="150" t="s">
        <v>1337</v>
      </c>
      <c r="B670" s="151" t="s">
        <v>1338</v>
      </c>
      <c r="C670" s="152" t="s">
        <v>1337</v>
      </c>
      <c r="D670" s="155">
        <v>0</v>
      </c>
      <c r="E670" s="155">
        <v>0</v>
      </c>
      <c r="F670" s="154" t="str">
        <f t="shared" si="13"/>
        <v>-</v>
      </c>
    </row>
    <row r="671" spans="1:6" ht="24" customHeight="1" x14ac:dyDescent="0.2">
      <c r="A671" s="150" t="s">
        <v>1339</v>
      </c>
      <c r="B671" s="156" t="s">
        <v>1340</v>
      </c>
      <c r="C671" s="152" t="s">
        <v>1339</v>
      </c>
      <c r="D671" s="155">
        <v>0</v>
      </c>
      <c r="E671" s="155">
        <v>0</v>
      </c>
      <c r="F671" s="154" t="str">
        <f t="shared" si="13"/>
        <v>-</v>
      </c>
    </row>
    <row r="672" spans="1:6" ht="12.75" customHeight="1" x14ac:dyDescent="0.2">
      <c r="A672" s="150" t="s">
        <v>1341</v>
      </c>
      <c r="B672" s="151" t="s">
        <v>1342</v>
      </c>
      <c r="C672" s="152" t="s">
        <v>1341</v>
      </c>
      <c r="D672" s="155">
        <v>0</v>
      </c>
      <c r="E672" s="155">
        <v>0</v>
      </c>
      <c r="F672" s="154" t="str">
        <f t="shared" si="13"/>
        <v>-</v>
      </c>
    </row>
    <row r="673" spans="1:6" ht="12.75" customHeight="1" x14ac:dyDescent="0.2">
      <c r="A673" s="150" t="s">
        <v>1343</v>
      </c>
      <c r="B673" s="151" t="s">
        <v>1344</v>
      </c>
      <c r="C673" s="152" t="s">
        <v>1343</v>
      </c>
      <c r="D673" s="155">
        <v>0</v>
      </c>
      <c r="E673" s="155">
        <v>0</v>
      </c>
      <c r="F673" s="154" t="str">
        <f t="shared" si="13"/>
        <v>-</v>
      </c>
    </row>
    <row r="674" spans="1:6" ht="24" customHeight="1" x14ac:dyDescent="0.2">
      <c r="A674" s="150" t="s">
        <v>1345</v>
      </c>
      <c r="B674" s="156" t="s">
        <v>1346</v>
      </c>
      <c r="C674" s="152" t="s">
        <v>1345</v>
      </c>
      <c r="D674" s="155">
        <v>0</v>
      </c>
      <c r="E674" s="155">
        <v>0</v>
      </c>
      <c r="F674" s="154" t="str">
        <f t="shared" si="13"/>
        <v>-</v>
      </c>
    </row>
    <row r="675" spans="1:6" ht="24" customHeight="1" x14ac:dyDescent="0.2">
      <c r="A675" s="150" t="s">
        <v>1347</v>
      </c>
      <c r="B675" s="156" t="s">
        <v>1348</v>
      </c>
      <c r="C675" s="152" t="s">
        <v>1347</v>
      </c>
      <c r="D675" s="155">
        <v>0</v>
      </c>
      <c r="E675" s="155">
        <v>0</v>
      </c>
      <c r="F675" s="154" t="str">
        <f t="shared" si="13"/>
        <v>-</v>
      </c>
    </row>
    <row r="676" spans="1:6" ht="24" customHeight="1" x14ac:dyDescent="0.2">
      <c r="A676" s="150" t="s">
        <v>1349</v>
      </c>
      <c r="B676" s="156" t="s">
        <v>1350</v>
      </c>
      <c r="C676" s="152" t="s">
        <v>1349</v>
      </c>
      <c r="D676" s="155">
        <v>0</v>
      </c>
      <c r="E676" s="155">
        <v>0</v>
      </c>
      <c r="F676" s="154" t="str">
        <f t="shared" si="13"/>
        <v>-</v>
      </c>
    </row>
    <row r="677" spans="1:6" ht="24" customHeight="1" x14ac:dyDescent="0.2">
      <c r="A677" s="150" t="s">
        <v>1351</v>
      </c>
      <c r="B677" s="156" t="s">
        <v>1352</v>
      </c>
      <c r="C677" s="152" t="s">
        <v>1351</v>
      </c>
      <c r="D677" s="155">
        <v>0</v>
      </c>
      <c r="E677" s="155">
        <v>0</v>
      </c>
      <c r="F677" s="154" t="str">
        <f t="shared" si="13"/>
        <v>-</v>
      </c>
    </row>
    <row r="678" spans="1:6" ht="24" customHeight="1" x14ac:dyDescent="0.2">
      <c r="A678" s="150" t="s">
        <v>1353</v>
      </c>
      <c r="B678" s="156" t="s">
        <v>1354</v>
      </c>
      <c r="C678" s="152" t="s">
        <v>1353</v>
      </c>
      <c r="D678" s="155">
        <v>0</v>
      </c>
      <c r="E678" s="155">
        <v>0</v>
      </c>
      <c r="F678" s="154" t="str">
        <f t="shared" si="13"/>
        <v>-</v>
      </c>
    </row>
    <row r="679" spans="1:6" ht="12.75" customHeight="1" x14ac:dyDescent="0.2">
      <c r="A679" s="150" t="s">
        <v>1355</v>
      </c>
      <c r="B679" s="156" t="s">
        <v>1356</v>
      </c>
      <c r="C679" s="152" t="s">
        <v>1355</v>
      </c>
      <c r="D679" s="155">
        <v>0</v>
      </c>
      <c r="E679" s="155">
        <v>0</v>
      </c>
      <c r="F679" s="154" t="str">
        <f t="shared" si="13"/>
        <v>-</v>
      </c>
    </row>
    <row r="680" spans="1:6" ht="12.75" customHeight="1" x14ac:dyDescent="0.2">
      <c r="A680" s="150" t="s">
        <v>1357</v>
      </c>
      <c r="B680" s="156" t="s">
        <v>1358</v>
      </c>
      <c r="C680" s="152" t="s">
        <v>1357</v>
      </c>
      <c r="D680" s="155">
        <v>0</v>
      </c>
      <c r="E680" s="155">
        <v>0</v>
      </c>
      <c r="F680" s="154" t="str">
        <f t="shared" si="13"/>
        <v>-</v>
      </c>
    </row>
    <row r="681" spans="1:6" ht="12.75" customHeight="1" x14ac:dyDescent="0.2">
      <c r="A681" s="150" t="s">
        <v>1359</v>
      </c>
      <c r="B681" s="156" t="s">
        <v>1360</v>
      </c>
      <c r="C681" s="152" t="s">
        <v>1359</v>
      </c>
      <c r="D681" s="155">
        <v>0</v>
      </c>
      <c r="E681" s="155">
        <v>0</v>
      </c>
      <c r="F681" s="154" t="str">
        <f t="shared" si="13"/>
        <v>-</v>
      </c>
    </row>
    <row r="682" spans="1:6" ht="12.75" customHeight="1" x14ac:dyDescent="0.2">
      <c r="A682" s="150" t="s">
        <v>1361</v>
      </c>
      <c r="B682" s="156" t="s">
        <v>1362</v>
      </c>
      <c r="C682" s="152" t="s">
        <v>1361</v>
      </c>
      <c r="D682" s="155">
        <v>0</v>
      </c>
      <c r="E682" s="155">
        <v>0</v>
      </c>
      <c r="F682" s="154" t="str">
        <f t="shared" si="13"/>
        <v>-</v>
      </c>
    </row>
    <row r="683" spans="1:6" ht="12.75" customHeight="1" x14ac:dyDescent="0.2">
      <c r="A683" s="150" t="s">
        <v>1363</v>
      </c>
      <c r="B683" s="156" t="s">
        <v>1364</v>
      </c>
      <c r="C683" s="152" t="s">
        <v>1363</v>
      </c>
      <c r="D683" s="155">
        <v>0</v>
      </c>
      <c r="E683" s="155">
        <v>0</v>
      </c>
      <c r="F683" s="154" t="str">
        <f t="shared" si="13"/>
        <v>-</v>
      </c>
    </row>
    <row r="684" spans="1:6" ht="24" customHeight="1" x14ac:dyDescent="0.2">
      <c r="A684" s="150" t="s">
        <v>1365</v>
      </c>
      <c r="B684" s="156" t="s">
        <v>1366</v>
      </c>
      <c r="C684" s="152" t="s">
        <v>1365</v>
      </c>
      <c r="D684" s="155">
        <v>0</v>
      </c>
      <c r="E684" s="155">
        <v>0</v>
      </c>
      <c r="F684" s="154" t="str">
        <f t="shared" si="13"/>
        <v>-</v>
      </c>
    </row>
    <row r="685" spans="1:6" ht="24" customHeight="1" x14ac:dyDescent="0.2">
      <c r="A685" s="150" t="s">
        <v>1367</v>
      </c>
      <c r="B685" s="156" t="s">
        <v>1368</v>
      </c>
      <c r="C685" s="152" t="s">
        <v>1367</v>
      </c>
      <c r="D685" s="155">
        <v>0</v>
      </c>
      <c r="E685" s="155">
        <v>0</v>
      </c>
      <c r="F685" s="154" t="str">
        <f t="shared" si="13"/>
        <v>-</v>
      </c>
    </row>
    <row r="686" spans="1:6" ht="24" customHeight="1" x14ac:dyDescent="0.2">
      <c r="A686" s="150" t="s">
        <v>1369</v>
      </c>
      <c r="B686" s="156" t="s">
        <v>1370</v>
      </c>
      <c r="C686" s="152" t="s">
        <v>1369</v>
      </c>
      <c r="D686" s="155">
        <v>0</v>
      </c>
      <c r="E686" s="155">
        <v>0</v>
      </c>
      <c r="F686" s="154" t="str">
        <f t="shared" si="13"/>
        <v>-</v>
      </c>
    </row>
    <row r="687" spans="1:6" ht="24" customHeight="1" x14ac:dyDescent="0.2">
      <c r="A687" s="150" t="s">
        <v>1371</v>
      </c>
      <c r="B687" s="156" t="s">
        <v>1372</v>
      </c>
      <c r="C687" s="152" t="s">
        <v>1371</v>
      </c>
      <c r="D687" s="155">
        <v>0</v>
      </c>
      <c r="E687" s="155">
        <v>0</v>
      </c>
      <c r="F687" s="154" t="str">
        <f t="shared" si="13"/>
        <v>-</v>
      </c>
    </row>
    <row r="688" spans="1:6" ht="12.75" customHeight="1" x14ac:dyDescent="0.2">
      <c r="A688" s="150" t="s">
        <v>1373</v>
      </c>
      <c r="B688" s="156" t="s">
        <v>1374</v>
      </c>
      <c r="C688" s="152" t="s">
        <v>1373</v>
      </c>
      <c r="D688" s="155">
        <v>0</v>
      </c>
      <c r="E688" s="155">
        <v>0</v>
      </c>
      <c r="F688" s="154" t="str">
        <f t="shared" si="13"/>
        <v>-</v>
      </c>
    </row>
    <row r="689" spans="1:6" ht="12.75" customHeight="1" x14ac:dyDescent="0.2">
      <c r="A689" s="150" t="s">
        <v>1375</v>
      </c>
      <c r="B689" s="156" t="s">
        <v>1376</v>
      </c>
      <c r="C689" s="152" t="s">
        <v>1375</v>
      </c>
      <c r="D689" s="155">
        <v>0</v>
      </c>
      <c r="E689" s="155">
        <v>0</v>
      </c>
      <c r="F689" s="154" t="str">
        <f t="shared" si="13"/>
        <v>-</v>
      </c>
    </row>
    <row r="690" spans="1:6" ht="12.75" customHeight="1" x14ac:dyDescent="0.2">
      <c r="A690" s="150" t="s">
        <v>1377</v>
      </c>
      <c r="B690" s="156" t="s">
        <v>1378</v>
      </c>
      <c r="C690" s="152" t="s">
        <v>1377</v>
      </c>
      <c r="D690" s="155">
        <v>0</v>
      </c>
      <c r="E690" s="155">
        <v>0</v>
      </c>
      <c r="F690" s="154" t="str">
        <f t="shared" si="13"/>
        <v>-</v>
      </c>
    </row>
    <row r="691" spans="1:6" ht="12.75" customHeight="1" x14ac:dyDescent="0.2">
      <c r="A691" s="150" t="s">
        <v>1379</v>
      </c>
      <c r="B691" s="156" t="s">
        <v>1380</v>
      </c>
      <c r="C691" s="152" t="s">
        <v>1379</v>
      </c>
      <c r="D691" s="155">
        <v>0</v>
      </c>
      <c r="E691" s="155">
        <v>0</v>
      </c>
      <c r="F691" s="154" t="str">
        <f t="shared" si="13"/>
        <v>-</v>
      </c>
    </row>
    <row r="692" spans="1:6" ht="24" customHeight="1" x14ac:dyDescent="0.2">
      <c r="A692" s="150" t="s">
        <v>1381</v>
      </c>
      <c r="B692" s="156" t="s">
        <v>1382</v>
      </c>
      <c r="C692" s="152" t="s">
        <v>1381</v>
      </c>
      <c r="D692" s="155">
        <v>0</v>
      </c>
      <c r="E692" s="155">
        <v>0</v>
      </c>
      <c r="F692" s="154" t="str">
        <f t="shared" si="13"/>
        <v>-</v>
      </c>
    </row>
    <row r="693" spans="1:6" ht="24" customHeight="1" x14ac:dyDescent="0.2">
      <c r="A693" s="150" t="s">
        <v>1383</v>
      </c>
      <c r="B693" s="156" t="s">
        <v>1384</v>
      </c>
      <c r="C693" s="152" t="s">
        <v>1383</v>
      </c>
      <c r="D693" s="155">
        <v>0</v>
      </c>
      <c r="E693" s="155">
        <v>0</v>
      </c>
      <c r="F693" s="154" t="str">
        <f t="shared" si="13"/>
        <v>-</v>
      </c>
    </row>
    <row r="694" spans="1:6" ht="12.75" customHeight="1" x14ac:dyDescent="0.2">
      <c r="A694" s="150" t="s">
        <v>1385</v>
      </c>
      <c r="B694" s="156" t="s">
        <v>1386</v>
      </c>
      <c r="C694" s="152" t="s">
        <v>1385</v>
      </c>
      <c r="D694" s="155">
        <v>0</v>
      </c>
      <c r="E694" s="155">
        <v>0</v>
      </c>
      <c r="F694" s="154" t="str">
        <f t="shared" si="13"/>
        <v>-</v>
      </c>
    </row>
    <row r="695" spans="1:6" ht="12.75" customHeight="1" x14ac:dyDescent="0.2">
      <c r="A695" s="150" t="s">
        <v>1387</v>
      </c>
      <c r="B695" s="156" t="s">
        <v>1388</v>
      </c>
      <c r="C695" s="152" t="s">
        <v>1387</v>
      </c>
      <c r="D695" s="155">
        <v>0</v>
      </c>
      <c r="E695" s="155">
        <v>0</v>
      </c>
      <c r="F695" s="154" t="str">
        <f t="shared" si="13"/>
        <v>-</v>
      </c>
    </row>
    <row r="696" spans="1:6" ht="24" customHeight="1" x14ac:dyDescent="0.2">
      <c r="A696" s="150" t="s">
        <v>1389</v>
      </c>
      <c r="B696" s="156" t="s">
        <v>1390</v>
      </c>
      <c r="C696" s="152" t="s">
        <v>1389</v>
      </c>
      <c r="D696" s="155">
        <v>0</v>
      </c>
      <c r="E696" s="155">
        <v>0</v>
      </c>
      <c r="F696" s="154" t="str">
        <f t="shared" si="13"/>
        <v>-</v>
      </c>
    </row>
    <row r="697" spans="1:6" ht="24" customHeight="1" x14ac:dyDescent="0.2">
      <c r="A697" s="150" t="s">
        <v>1391</v>
      </c>
      <c r="B697" s="156" t="s">
        <v>1392</v>
      </c>
      <c r="C697" s="152" t="s">
        <v>1391</v>
      </c>
      <c r="D697" s="155">
        <v>0</v>
      </c>
      <c r="E697" s="155">
        <v>0</v>
      </c>
      <c r="F697" s="154" t="str">
        <f t="shared" si="13"/>
        <v>-</v>
      </c>
    </row>
    <row r="698" spans="1:6" ht="12.75" customHeight="1" x14ac:dyDescent="0.2">
      <c r="A698" s="150" t="s">
        <v>1393</v>
      </c>
      <c r="B698" s="156" t="s">
        <v>1394</v>
      </c>
      <c r="C698" s="152" t="s">
        <v>1393</v>
      </c>
      <c r="D698" s="155">
        <v>0</v>
      </c>
      <c r="E698" s="155">
        <v>0</v>
      </c>
      <c r="F698" s="154" t="str">
        <f t="shared" si="13"/>
        <v>-</v>
      </c>
    </row>
    <row r="699" spans="1:6" ht="12.75" customHeight="1" x14ac:dyDescent="0.2">
      <c r="A699" s="150" t="s">
        <v>1395</v>
      </c>
      <c r="B699" s="156" t="s">
        <v>1396</v>
      </c>
      <c r="C699" s="152" t="s">
        <v>1395</v>
      </c>
      <c r="D699" s="155">
        <v>0</v>
      </c>
      <c r="E699" s="155">
        <v>0</v>
      </c>
      <c r="F699" s="154" t="str">
        <f t="shared" si="13"/>
        <v>-</v>
      </c>
    </row>
    <row r="700" spans="1:6" ht="24" customHeight="1" x14ac:dyDescent="0.2">
      <c r="A700" s="150" t="s">
        <v>1397</v>
      </c>
      <c r="B700" s="156" t="s">
        <v>1398</v>
      </c>
      <c r="C700" s="152" t="s">
        <v>1397</v>
      </c>
      <c r="D700" s="155">
        <v>0</v>
      </c>
      <c r="E700" s="155">
        <v>0</v>
      </c>
      <c r="F700" s="154" t="str">
        <f t="shared" si="13"/>
        <v>-</v>
      </c>
    </row>
    <row r="701" spans="1:6" ht="24" customHeight="1" x14ac:dyDescent="0.2">
      <c r="A701" s="150" t="s">
        <v>1399</v>
      </c>
      <c r="B701" s="156" t="s">
        <v>1400</v>
      </c>
      <c r="C701" s="152" t="s">
        <v>1399</v>
      </c>
      <c r="D701" s="155">
        <v>0</v>
      </c>
      <c r="E701" s="155">
        <v>0</v>
      </c>
      <c r="F701" s="154" t="str">
        <f t="shared" si="13"/>
        <v>-</v>
      </c>
    </row>
    <row r="702" spans="1:6" ht="12.75" customHeight="1" x14ac:dyDescent="0.2">
      <c r="A702" s="150" t="s">
        <v>1401</v>
      </c>
      <c r="B702" s="151" t="s">
        <v>1402</v>
      </c>
      <c r="C702" s="152" t="s">
        <v>1401</v>
      </c>
      <c r="D702" s="155">
        <v>0</v>
      </c>
      <c r="E702" s="155">
        <v>0</v>
      </c>
      <c r="F702" s="154" t="str">
        <f t="shared" si="13"/>
        <v>-</v>
      </c>
    </row>
    <row r="703" spans="1:6" ht="12.75" customHeight="1" x14ac:dyDescent="0.2">
      <c r="A703" s="150" t="s">
        <v>1403</v>
      </c>
      <c r="B703" s="151" t="s">
        <v>1404</v>
      </c>
      <c r="C703" s="152" t="s">
        <v>1403</v>
      </c>
      <c r="D703" s="155">
        <v>0</v>
      </c>
      <c r="E703" s="155">
        <v>0</v>
      </c>
      <c r="F703" s="154" t="str">
        <f t="shared" si="13"/>
        <v>-</v>
      </c>
    </row>
    <row r="704" spans="1:6" ht="12.75" customHeight="1" x14ac:dyDescent="0.2">
      <c r="A704" s="150" t="s">
        <v>1405</v>
      </c>
      <c r="B704" s="151" t="s">
        <v>1406</v>
      </c>
      <c r="C704" s="152" t="s">
        <v>1405</v>
      </c>
      <c r="D704" s="155">
        <v>0</v>
      </c>
      <c r="E704" s="155">
        <v>0</v>
      </c>
      <c r="F704" s="154" t="str">
        <f t="shared" si="13"/>
        <v>-</v>
      </c>
    </row>
    <row r="705" spans="1:6" ht="12.75" customHeight="1" x14ac:dyDescent="0.2">
      <c r="A705" s="150" t="s">
        <v>1407</v>
      </c>
      <c r="B705" s="151" t="s">
        <v>1408</v>
      </c>
      <c r="C705" s="152" t="s">
        <v>1407</v>
      </c>
      <c r="D705" s="155">
        <v>0</v>
      </c>
      <c r="E705" s="155">
        <v>0</v>
      </c>
      <c r="F705" s="154" t="str">
        <f t="shared" si="13"/>
        <v>-</v>
      </c>
    </row>
    <row r="706" spans="1:6" ht="12.75" customHeight="1" x14ac:dyDescent="0.2">
      <c r="A706" s="150" t="s">
        <v>1409</v>
      </c>
      <c r="B706" s="151" t="s">
        <v>1410</v>
      </c>
      <c r="C706" s="152" t="s">
        <v>1409</v>
      </c>
      <c r="D706" s="155">
        <v>0</v>
      </c>
      <c r="E706" s="155">
        <v>0</v>
      </c>
      <c r="F706" s="154" t="str">
        <f t="shared" si="13"/>
        <v>-</v>
      </c>
    </row>
    <row r="707" spans="1:6" ht="12.75" customHeight="1" x14ac:dyDescent="0.2">
      <c r="A707" s="150" t="s">
        <v>1411</v>
      </c>
      <c r="B707" s="151" t="s">
        <v>1412</v>
      </c>
      <c r="C707" s="152" t="s">
        <v>1411</v>
      </c>
      <c r="D707" s="155">
        <v>0</v>
      </c>
      <c r="E707" s="155">
        <v>0</v>
      </c>
      <c r="F707" s="154" t="str">
        <f t="shared" si="13"/>
        <v>-</v>
      </c>
    </row>
    <row r="708" spans="1:6" ht="24" customHeight="1" x14ac:dyDescent="0.2">
      <c r="A708" s="150" t="s">
        <v>1413</v>
      </c>
      <c r="B708" s="156" t="s">
        <v>1414</v>
      </c>
      <c r="C708" s="152" t="s">
        <v>1413</v>
      </c>
      <c r="D708" s="155">
        <v>0</v>
      </c>
      <c r="E708" s="155">
        <v>0</v>
      </c>
      <c r="F708" s="154" t="str">
        <f t="shared" si="13"/>
        <v>-</v>
      </c>
    </row>
    <row r="709" spans="1:6" ht="24" customHeight="1" x14ac:dyDescent="0.2">
      <c r="A709" s="150" t="s">
        <v>1415</v>
      </c>
      <c r="B709" s="151" t="s">
        <v>1416</v>
      </c>
      <c r="C709" s="152" t="s">
        <v>1415</v>
      </c>
      <c r="D709" s="155">
        <v>0</v>
      </c>
      <c r="E709" s="155">
        <v>0</v>
      </c>
      <c r="F709" s="154" t="str">
        <f t="shared" si="13"/>
        <v>-</v>
      </c>
    </row>
    <row r="710" spans="1:6" ht="12.75" customHeight="1" x14ac:dyDescent="0.2">
      <c r="A710" s="150" t="s">
        <v>1417</v>
      </c>
      <c r="B710" s="151" t="s">
        <v>1418</v>
      </c>
      <c r="C710" s="152" t="s">
        <v>1417</v>
      </c>
      <c r="D710" s="155">
        <v>0</v>
      </c>
      <c r="E710" s="155">
        <v>0</v>
      </c>
      <c r="F710" s="154" t="str">
        <f t="shared" si="13"/>
        <v>-</v>
      </c>
    </row>
    <row r="711" spans="1:6" ht="12.75" customHeight="1" x14ac:dyDescent="0.2">
      <c r="A711" s="150" t="s">
        <v>1419</v>
      </c>
      <c r="B711" s="151" t="s">
        <v>1420</v>
      </c>
      <c r="C711" s="152" t="s">
        <v>1419</v>
      </c>
      <c r="D711" s="155">
        <v>0</v>
      </c>
      <c r="E711" s="155">
        <v>0</v>
      </c>
      <c r="F711" s="154" t="str">
        <f t="shared" si="13"/>
        <v>-</v>
      </c>
    </row>
    <row r="712" spans="1:6" ht="12.75" customHeight="1" x14ac:dyDescent="0.2">
      <c r="A712" s="150" t="s">
        <v>1421</v>
      </c>
      <c r="B712" s="151" t="s">
        <v>1422</v>
      </c>
      <c r="C712" s="152" t="s">
        <v>1421</v>
      </c>
      <c r="D712" s="155">
        <v>0</v>
      </c>
      <c r="E712" s="155">
        <v>0</v>
      </c>
      <c r="F712" s="154" t="str">
        <f t="shared" si="13"/>
        <v>-</v>
      </c>
    </row>
    <row r="713" spans="1:6" ht="24" customHeight="1" x14ac:dyDescent="0.2">
      <c r="A713" s="150" t="s">
        <v>1423</v>
      </c>
      <c r="B713" s="151" t="s">
        <v>1424</v>
      </c>
      <c r="C713" s="152" t="s">
        <v>1423</v>
      </c>
      <c r="D713" s="155">
        <v>0</v>
      </c>
      <c r="E713" s="155">
        <v>0</v>
      </c>
      <c r="F713" s="154" t="str">
        <f t="shared" ref="F713:F776" si="14">IF(D713&lt;&gt;0,IF(E713/D713&gt;=100,"&gt;&gt;100",E713/D713*100),"-")</f>
        <v>-</v>
      </c>
    </row>
    <row r="714" spans="1:6" ht="24" customHeight="1" x14ac:dyDescent="0.2">
      <c r="A714" s="150" t="s">
        <v>1425</v>
      </c>
      <c r="B714" s="151" t="s">
        <v>1426</v>
      </c>
      <c r="C714" s="152" t="s">
        <v>1425</v>
      </c>
      <c r="D714" s="155">
        <v>0</v>
      </c>
      <c r="E714" s="155">
        <v>0</v>
      </c>
      <c r="F714" s="154" t="str">
        <f t="shared" si="14"/>
        <v>-</v>
      </c>
    </row>
    <row r="715" spans="1:6" ht="24" customHeight="1" x14ac:dyDescent="0.2">
      <c r="A715" s="150" t="s">
        <v>1427</v>
      </c>
      <c r="B715" s="151" t="s">
        <v>1428</v>
      </c>
      <c r="C715" s="152" t="s">
        <v>1427</v>
      </c>
      <c r="D715" s="155">
        <v>0</v>
      </c>
      <c r="E715" s="155">
        <v>0</v>
      </c>
      <c r="F715" s="154" t="str">
        <f t="shared" si="14"/>
        <v>-</v>
      </c>
    </row>
    <row r="716" spans="1:6" ht="12.75" customHeight="1" x14ac:dyDescent="0.2">
      <c r="A716" s="150" t="s">
        <v>1429</v>
      </c>
      <c r="B716" s="151" t="s">
        <v>1430</v>
      </c>
      <c r="C716" s="152" t="s">
        <v>1429</v>
      </c>
      <c r="D716" s="155">
        <v>0</v>
      </c>
      <c r="E716" s="155">
        <v>0</v>
      </c>
      <c r="F716" s="154" t="str">
        <f t="shared" si="14"/>
        <v>-</v>
      </c>
    </row>
    <row r="717" spans="1:6" ht="12.75" customHeight="1" x14ac:dyDescent="0.2">
      <c r="A717" s="150" t="s">
        <v>1431</v>
      </c>
      <c r="B717" s="151" t="s">
        <v>1432</v>
      </c>
      <c r="C717" s="152" t="s">
        <v>1431</v>
      </c>
      <c r="D717" s="155">
        <v>0</v>
      </c>
      <c r="E717" s="155">
        <v>0</v>
      </c>
      <c r="F717" s="154" t="str">
        <f t="shared" si="14"/>
        <v>-</v>
      </c>
    </row>
    <row r="718" spans="1:6" ht="12.75" customHeight="1" x14ac:dyDescent="0.2">
      <c r="A718" s="150" t="s">
        <v>1433</v>
      </c>
      <c r="B718" s="151" t="s">
        <v>1434</v>
      </c>
      <c r="C718" s="152" t="s">
        <v>1433</v>
      </c>
      <c r="D718" s="155">
        <v>2854.33</v>
      </c>
      <c r="E718" s="155">
        <v>2760.18</v>
      </c>
      <c r="F718" s="154">
        <f t="shared" si="14"/>
        <v>96.701502629338577</v>
      </c>
    </row>
    <row r="719" spans="1:6" ht="12.75" customHeight="1" x14ac:dyDescent="0.2">
      <c r="A719" s="150" t="s">
        <v>1435</v>
      </c>
      <c r="B719" s="151" t="s">
        <v>1436</v>
      </c>
      <c r="C719" s="152" t="s">
        <v>1435</v>
      </c>
      <c r="D719" s="155">
        <v>0</v>
      </c>
      <c r="E719" s="155">
        <v>0</v>
      </c>
      <c r="F719" s="154" t="str">
        <f t="shared" si="14"/>
        <v>-</v>
      </c>
    </row>
    <row r="720" spans="1:6" ht="12.75" customHeight="1" x14ac:dyDescent="0.2">
      <c r="A720" s="150" t="s">
        <v>1437</v>
      </c>
      <c r="B720" s="151" t="s">
        <v>1438</v>
      </c>
      <c r="C720" s="152" t="s">
        <v>1437</v>
      </c>
      <c r="D720" s="155">
        <v>0</v>
      </c>
      <c r="E720" s="155">
        <v>0</v>
      </c>
      <c r="F720" s="154" t="str">
        <f t="shared" si="14"/>
        <v>-</v>
      </c>
    </row>
    <row r="721" spans="1:6" ht="12.75" customHeight="1" x14ac:dyDescent="0.2">
      <c r="A721" s="150" t="s">
        <v>1439</v>
      </c>
      <c r="B721" s="151" t="s">
        <v>1440</v>
      </c>
      <c r="C721" s="152" t="s">
        <v>1439</v>
      </c>
      <c r="D721" s="155">
        <v>0</v>
      </c>
      <c r="E721" s="155">
        <v>0</v>
      </c>
      <c r="F721" s="154" t="str">
        <f t="shared" si="14"/>
        <v>-</v>
      </c>
    </row>
    <row r="722" spans="1:6" ht="12.75" customHeight="1" x14ac:dyDescent="0.2">
      <c r="A722" s="150" t="s">
        <v>1441</v>
      </c>
      <c r="B722" s="151" t="s">
        <v>1442</v>
      </c>
      <c r="C722" s="152" t="s">
        <v>1441</v>
      </c>
      <c r="D722" s="155">
        <v>0</v>
      </c>
      <c r="E722" s="155">
        <v>0</v>
      </c>
      <c r="F722" s="154" t="str">
        <f t="shared" si="14"/>
        <v>-</v>
      </c>
    </row>
    <row r="723" spans="1:6" ht="12.75" customHeight="1" x14ac:dyDescent="0.2">
      <c r="A723" s="150" t="s">
        <v>1443</v>
      </c>
      <c r="B723" s="151" t="s">
        <v>1444</v>
      </c>
      <c r="C723" s="152" t="s">
        <v>1443</v>
      </c>
      <c r="D723" s="155">
        <v>0</v>
      </c>
      <c r="E723" s="155">
        <v>0</v>
      </c>
      <c r="F723" s="154" t="str">
        <f t="shared" si="14"/>
        <v>-</v>
      </c>
    </row>
    <row r="724" spans="1:6" ht="12.75" customHeight="1" x14ac:dyDescent="0.2">
      <c r="A724" s="150" t="s">
        <v>1445</v>
      </c>
      <c r="B724" s="151" t="s">
        <v>1446</v>
      </c>
      <c r="C724" s="152" t="s">
        <v>1445</v>
      </c>
      <c r="D724" s="155">
        <v>0</v>
      </c>
      <c r="E724" s="155">
        <v>0</v>
      </c>
      <c r="F724" s="154" t="str">
        <f t="shared" si="14"/>
        <v>-</v>
      </c>
    </row>
    <row r="725" spans="1:6" ht="12.75" customHeight="1" x14ac:dyDescent="0.2">
      <c r="A725" s="150" t="s">
        <v>1447</v>
      </c>
      <c r="B725" s="151" t="s">
        <v>1448</v>
      </c>
      <c r="C725" s="152" t="s">
        <v>1447</v>
      </c>
      <c r="D725" s="155">
        <v>0</v>
      </c>
      <c r="E725" s="155">
        <v>0</v>
      </c>
      <c r="F725" s="154" t="str">
        <f t="shared" si="14"/>
        <v>-</v>
      </c>
    </row>
    <row r="726" spans="1:6" ht="12.75" customHeight="1" x14ac:dyDescent="0.2">
      <c r="A726" s="150" t="s">
        <v>1449</v>
      </c>
      <c r="B726" s="151" t="s">
        <v>1450</v>
      </c>
      <c r="C726" s="152" t="s">
        <v>1449</v>
      </c>
      <c r="D726" s="155">
        <v>2201.2600000000002</v>
      </c>
      <c r="E726" s="155">
        <v>0</v>
      </c>
      <c r="F726" s="154">
        <f t="shared" si="14"/>
        <v>0</v>
      </c>
    </row>
    <row r="727" spans="1:6" ht="12.75" customHeight="1" x14ac:dyDescent="0.2">
      <c r="A727" s="150" t="s">
        <v>1451</v>
      </c>
      <c r="B727" s="151" t="s">
        <v>1452</v>
      </c>
      <c r="C727" s="152" t="s">
        <v>1451</v>
      </c>
      <c r="D727" s="155">
        <v>0</v>
      </c>
      <c r="E727" s="155">
        <v>0</v>
      </c>
      <c r="F727" s="154" t="str">
        <f t="shared" si="14"/>
        <v>-</v>
      </c>
    </row>
    <row r="728" spans="1:6" ht="12.75" customHeight="1" x14ac:dyDescent="0.2">
      <c r="A728" s="150" t="s">
        <v>1453</v>
      </c>
      <c r="B728" s="151" t="s">
        <v>1454</v>
      </c>
      <c r="C728" s="152" t="s">
        <v>1453</v>
      </c>
      <c r="D728" s="155">
        <v>0</v>
      </c>
      <c r="E728" s="155">
        <v>0</v>
      </c>
      <c r="F728" s="154" t="str">
        <f t="shared" si="14"/>
        <v>-</v>
      </c>
    </row>
    <row r="729" spans="1:6" ht="12.75" customHeight="1" x14ac:dyDescent="0.2">
      <c r="A729" s="150" t="s">
        <v>1455</v>
      </c>
      <c r="B729" s="151" t="s">
        <v>1456</v>
      </c>
      <c r="C729" s="152" t="s">
        <v>1455</v>
      </c>
      <c r="D729" s="155">
        <v>0</v>
      </c>
      <c r="E729" s="155">
        <v>0</v>
      </c>
      <c r="F729" s="154" t="str">
        <f t="shared" si="14"/>
        <v>-</v>
      </c>
    </row>
    <row r="730" spans="1:6" ht="12.75" customHeight="1" x14ac:dyDescent="0.2">
      <c r="A730" s="150" t="s">
        <v>1457</v>
      </c>
      <c r="B730" s="151" t="s">
        <v>1458</v>
      </c>
      <c r="C730" s="152" t="s">
        <v>1457</v>
      </c>
      <c r="D730" s="155">
        <v>0</v>
      </c>
      <c r="E730" s="155">
        <v>0</v>
      </c>
      <c r="F730" s="154" t="str">
        <f t="shared" si="14"/>
        <v>-</v>
      </c>
    </row>
    <row r="731" spans="1:6" ht="12.75" customHeight="1" x14ac:dyDescent="0.2">
      <c r="A731" s="150" t="s">
        <v>1459</v>
      </c>
      <c r="B731" s="151" t="s">
        <v>1460</v>
      </c>
      <c r="C731" s="152" t="s">
        <v>1459</v>
      </c>
      <c r="D731" s="155">
        <v>0</v>
      </c>
      <c r="E731" s="155">
        <v>0</v>
      </c>
      <c r="F731" s="154" t="str">
        <f t="shared" si="14"/>
        <v>-</v>
      </c>
    </row>
    <row r="732" spans="1:6" ht="12.75" customHeight="1" x14ac:dyDescent="0.2">
      <c r="A732" s="150" t="s">
        <v>1461</v>
      </c>
      <c r="B732" s="151" t="s">
        <v>1462</v>
      </c>
      <c r="C732" s="152" t="s">
        <v>1461</v>
      </c>
      <c r="D732" s="155">
        <v>0</v>
      </c>
      <c r="E732" s="155">
        <v>0</v>
      </c>
      <c r="F732" s="154" t="str">
        <f t="shared" si="14"/>
        <v>-</v>
      </c>
    </row>
    <row r="733" spans="1:6" ht="12.75" customHeight="1" x14ac:dyDescent="0.2">
      <c r="A733" s="150" t="s">
        <v>1463</v>
      </c>
      <c r="B733" s="151" t="s">
        <v>1464</v>
      </c>
      <c r="C733" s="152" t="s">
        <v>1463</v>
      </c>
      <c r="D733" s="155">
        <v>0</v>
      </c>
      <c r="E733" s="155">
        <v>0</v>
      </c>
      <c r="F733" s="154" t="str">
        <f t="shared" si="14"/>
        <v>-</v>
      </c>
    </row>
    <row r="734" spans="1:6" ht="12.75" customHeight="1" x14ac:dyDescent="0.2">
      <c r="A734" s="150" t="s">
        <v>1465</v>
      </c>
      <c r="B734" s="151" t="s">
        <v>1466</v>
      </c>
      <c r="C734" s="152" t="s">
        <v>1465</v>
      </c>
      <c r="D734" s="155">
        <v>0</v>
      </c>
      <c r="E734" s="155">
        <v>0</v>
      </c>
      <c r="F734" s="154" t="str">
        <f t="shared" si="14"/>
        <v>-</v>
      </c>
    </row>
    <row r="735" spans="1:6" ht="12.75" customHeight="1" x14ac:dyDescent="0.2">
      <c r="A735" s="150" t="s">
        <v>1467</v>
      </c>
      <c r="B735" s="151" t="s">
        <v>1468</v>
      </c>
      <c r="C735" s="152" t="s">
        <v>1467</v>
      </c>
      <c r="D735" s="155">
        <v>0</v>
      </c>
      <c r="E735" s="155">
        <v>0</v>
      </c>
      <c r="F735" s="154" t="str">
        <f t="shared" si="14"/>
        <v>-</v>
      </c>
    </row>
    <row r="736" spans="1:6" ht="12.75" customHeight="1" x14ac:dyDescent="0.2">
      <c r="A736" s="150" t="s">
        <v>1469</v>
      </c>
      <c r="B736" s="151" t="s">
        <v>1470</v>
      </c>
      <c r="C736" s="152" t="s">
        <v>1469</v>
      </c>
      <c r="D736" s="155">
        <v>0</v>
      </c>
      <c r="E736" s="155">
        <v>0</v>
      </c>
      <c r="F736" s="154" t="str">
        <f t="shared" si="14"/>
        <v>-</v>
      </c>
    </row>
    <row r="737" spans="1:6" ht="12.75" customHeight="1" x14ac:dyDescent="0.2">
      <c r="A737" s="150" t="s">
        <v>1471</v>
      </c>
      <c r="B737" s="151" t="s">
        <v>1472</v>
      </c>
      <c r="C737" s="152" t="s">
        <v>1471</v>
      </c>
      <c r="D737" s="155">
        <v>0</v>
      </c>
      <c r="E737" s="155">
        <v>0</v>
      </c>
      <c r="F737" s="154" t="str">
        <f t="shared" si="14"/>
        <v>-</v>
      </c>
    </row>
    <row r="738" spans="1:6" ht="12.75" customHeight="1" x14ac:dyDescent="0.2">
      <c r="A738" s="150" t="s">
        <v>1473</v>
      </c>
      <c r="B738" s="151" t="s">
        <v>1474</v>
      </c>
      <c r="C738" s="152" t="s">
        <v>1473</v>
      </c>
      <c r="D738" s="155">
        <v>0</v>
      </c>
      <c r="E738" s="155">
        <v>0</v>
      </c>
      <c r="F738" s="154" t="str">
        <f t="shared" si="14"/>
        <v>-</v>
      </c>
    </row>
    <row r="739" spans="1:6" ht="12.75" customHeight="1" x14ac:dyDescent="0.2">
      <c r="A739" s="150" t="s">
        <v>1475</v>
      </c>
      <c r="B739" s="151" t="s">
        <v>1476</v>
      </c>
      <c r="C739" s="152" t="s">
        <v>1475</v>
      </c>
      <c r="D739" s="155">
        <v>0</v>
      </c>
      <c r="E739" s="155">
        <v>0</v>
      </c>
      <c r="F739" s="154" t="str">
        <f t="shared" si="14"/>
        <v>-</v>
      </c>
    </row>
    <row r="740" spans="1:6" ht="12.75" customHeight="1" x14ac:dyDescent="0.2">
      <c r="A740" s="150" t="s">
        <v>1477</v>
      </c>
      <c r="B740" s="151" t="s">
        <v>1478</v>
      </c>
      <c r="C740" s="152" t="s">
        <v>1477</v>
      </c>
      <c r="D740" s="155">
        <v>0</v>
      </c>
      <c r="E740" s="155">
        <v>0</v>
      </c>
      <c r="F740" s="154" t="str">
        <f t="shared" si="14"/>
        <v>-</v>
      </c>
    </row>
    <row r="741" spans="1:6" ht="24" customHeight="1" x14ac:dyDescent="0.2">
      <c r="A741" s="150" t="s">
        <v>1479</v>
      </c>
      <c r="B741" s="151" t="s">
        <v>1480</v>
      </c>
      <c r="C741" s="152" t="s">
        <v>1479</v>
      </c>
      <c r="D741" s="155">
        <v>0</v>
      </c>
      <c r="E741" s="155">
        <v>0</v>
      </c>
      <c r="F741" s="154" t="str">
        <f t="shared" si="14"/>
        <v>-</v>
      </c>
    </row>
    <row r="742" spans="1:6" ht="24" customHeight="1" x14ac:dyDescent="0.2">
      <c r="A742" s="150" t="s">
        <v>1481</v>
      </c>
      <c r="B742" s="151" t="s">
        <v>1482</v>
      </c>
      <c r="C742" s="152" t="s">
        <v>1481</v>
      </c>
      <c r="D742" s="155">
        <v>0</v>
      </c>
      <c r="E742" s="155">
        <v>0</v>
      </c>
      <c r="F742" s="154" t="str">
        <f t="shared" si="14"/>
        <v>-</v>
      </c>
    </row>
    <row r="743" spans="1:6" ht="24" customHeight="1" x14ac:dyDescent="0.2">
      <c r="A743" s="150" t="s">
        <v>1483</v>
      </c>
      <c r="B743" s="156" t="s">
        <v>1484</v>
      </c>
      <c r="C743" s="152" t="s">
        <v>1483</v>
      </c>
      <c r="D743" s="155">
        <v>0</v>
      </c>
      <c r="E743" s="155">
        <v>0</v>
      </c>
      <c r="F743" s="154" t="str">
        <f t="shared" si="14"/>
        <v>-</v>
      </c>
    </row>
    <row r="744" spans="1:6" ht="24" customHeight="1" x14ac:dyDescent="0.2">
      <c r="A744" s="150" t="s">
        <v>1485</v>
      </c>
      <c r="B744" s="156" t="s">
        <v>1486</v>
      </c>
      <c r="C744" s="152" t="s">
        <v>1485</v>
      </c>
      <c r="D744" s="155">
        <v>0</v>
      </c>
      <c r="E744" s="155">
        <v>0</v>
      </c>
      <c r="F744" s="154" t="str">
        <f t="shared" si="14"/>
        <v>-</v>
      </c>
    </row>
    <row r="745" spans="1:6" ht="12.75" customHeight="1" x14ac:dyDescent="0.2">
      <c r="A745" s="150" t="s">
        <v>1487</v>
      </c>
      <c r="B745" s="151" t="s">
        <v>1488</v>
      </c>
      <c r="C745" s="152" t="s">
        <v>1487</v>
      </c>
      <c r="D745" s="155">
        <v>0</v>
      </c>
      <c r="E745" s="155">
        <v>0</v>
      </c>
      <c r="F745" s="154" t="str">
        <f t="shared" si="14"/>
        <v>-</v>
      </c>
    </row>
    <row r="746" spans="1:6" ht="12.75" customHeight="1" x14ac:dyDescent="0.2">
      <c r="A746" s="150" t="s">
        <v>1489</v>
      </c>
      <c r="B746" s="151" t="s">
        <v>1490</v>
      </c>
      <c r="C746" s="152" t="s">
        <v>1489</v>
      </c>
      <c r="D746" s="155">
        <v>0</v>
      </c>
      <c r="E746" s="155">
        <v>0</v>
      </c>
      <c r="F746" s="154" t="str">
        <f t="shared" si="14"/>
        <v>-</v>
      </c>
    </row>
    <row r="747" spans="1:6" ht="12.75" customHeight="1" x14ac:dyDescent="0.2">
      <c r="A747" s="150" t="s">
        <v>1491</v>
      </c>
      <c r="B747" s="151" t="s">
        <v>1492</v>
      </c>
      <c r="C747" s="152" t="s">
        <v>1491</v>
      </c>
      <c r="D747" s="155">
        <v>0</v>
      </c>
      <c r="E747" s="155">
        <v>0</v>
      </c>
      <c r="F747" s="154" t="str">
        <f t="shared" si="14"/>
        <v>-</v>
      </c>
    </row>
    <row r="748" spans="1:6" ht="24" customHeight="1" x14ac:dyDescent="0.2">
      <c r="A748" s="150" t="s">
        <v>1493</v>
      </c>
      <c r="B748" s="151" t="s">
        <v>1494</v>
      </c>
      <c r="C748" s="152" t="s">
        <v>1493</v>
      </c>
      <c r="D748" s="155">
        <v>0</v>
      </c>
      <c r="E748" s="155">
        <v>0</v>
      </c>
      <c r="F748" s="154" t="str">
        <f t="shared" si="14"/>
        <v>-</v>
      </c>
    </row>
    <row r="749" spans="1:6" ht="12.75" customHeight="1" x14ac:dyDescent="0.2">
      <c r="A749" s="150" t="s">
        <v>1495</v>
      </c>
      <c r="B749" s="151" t="s">
        <v>1496</v>
      </c>
      <c r="C749" s="152" t="s">
        <v>1495</v>
      </c>
      <c r="D749" s="155">
        <v>0</v>
      </c>
      <c r="E749" s="155">
        <v>0</v>
      </c>
      <c r="F749" s="154" t="str">
        <f t="shared" si="14"/>
        <v>-</v>
      </c>
    </row>
    <row r="750" spans="1:6" ht="12.75" customHeight="1" x14ac:dyDescent="0.2">
      <c r="A750" s="150" t="s">
        <v>1497</v>
      </c>
      <c r="B750" s="151" t="s">
        <v>1498</v>
      </c>
      <c r="C750" s="152" t="s">
        <v>1497</v>
      </c>
      <c r="D750" s="155">
        <v>0</v>
      </c>
      <c r="E750" s="155">
        <v>0</v>
      </c>
      <c r="F750" s="154" t="str">
        <f t="shared" si="14"/>
        <v>-</v>
      </c>
    </row>
    <row r="751" spans="1:6" ht="12.75" customHeight="1" x14ac:dyDescent="0.2">
      <c r="A751" s="150" t="s">
        <v>1499</v>
      </c>
      <c r="B751" s="151" t="s">
        <v>1500</v>
      </c>
      <c r="C751" s="152" t="s">
        <v>1499</v>
      </c>
      <c r="D751" s="155">
        <v>0</v>
      </c>
      <c r="E751" s="155">
        <v>0</v>
      </c>
      <c r="F751" s="154" t="str">
        <f t="shared" si="14"/>
        <v>-</v>
      </c>
    </row>
    <row r="752" spans="1:6" ht="12.75" customHeight="1" x14ac:dyDescent="0.2">
      <c r="A752" s="150" t="s">
        <v>1501</v>
      </c>
      <c r="B752" s="151" t="s">
        <v>1502</v>
      </c>
      <c r="C752" s="152" t="s">
        <v>1501</v>
      </c>
      <c r="D752" s="155">
        <v>0</v>
      </c>
      <c r="E752" s="155">
        <v>0</v>
      </c>
      <c r="F752" s="154" t="str">
        <f t="shared" si="14"/>
        <v>-</v>
      </c>
    </row>
    <row r="753" spans="1:6" ht="12.75" customHeight="1" x14ac:dyDescent="0.2">
      <c r="A753" s="150" t="s">
        <v>1503</v>
      </c>
      <c r="B753" s="151" t="s">
        <v>1504</v>
      </c>
      <c r="C753" s="152" t="s">
        <v>1503</v>
      </c>
      <c r="D753" s="155">
        <v>0</v>
      </c>
      <c r="E753" s="155">
        <v>0</v>
      </c>
      <c r="F753" s="154" t="str">
        <f t="shared" si="14"/>
        <v>-</v>
      </c>
    </row>
    <row r="754" spans="1:6" ht="12.75" customHeight="1" x14ac:dyDescent="0.2">
      <c r="A754" s="150" t="s">
        <v>1505</v>
      </c>
      <c r="B754" s="151" t="s">
        <v>1506</v>
      </c>
      <c r="C754" s="152" t="s">
        <v>1505</v>
      </c>
      <c r="D754" s="155">
        <v>0</v>
      </c>
      <c r="E754" s="155">
        <v>0</v>
      </c>
      <c r="F754" s="154" t="str">
        <f t="shared" si="14"/>
        <v>-</v>
      </c>
    </row>
    <row r="755" spans="1:6" ht="12.75" customHeight="1" x14ac:dyDescent="0.2">
      <c r="A755" s="150" t="s">
        <v>1507</v>
      </c>
      <c r="B755" s="151" t="s">
        <v>1508</v>
      </c>
      <c r="C755" s="152" t="s">
        <v>1507</v>
      </c>
      <c r="D755" s="155">
        <v>0</v>
      </c>
      <c r="E755" s="155">
        <v>0</v>
      </c>
      <c r="F755" s="154" t="str">
        <f t="shared" si="14"/>
        <v>-</v>
      </c>
    </row>
    <row r="756" spans="1:6" ht="24" customHeight="1" x14ac:dyDescent="0.2">
      <c r="A756" s="150" t="s">
        <v>1509</v>
      </c>
      <c r="B756" s="156" t="s">
        <v>1510</v>
      </c>
      <c r="C756" s="152" t="s">
        <v>1509</v>
      </c>
      <c r="D756" s="155">
        <v>0</v>
      </c>
      <c r="E756" s="155">
        <v>0</v>
      </c>
      <c r="F756" s="154" t="str">
        <f t="shared" si="14"/>
        <v>-</v>
      </c>
    </row>
    <row r="757" spans="1:6" ht="24" customHeight="1" x14ac:dyDescent="0.2">
      <c r="A757" s="150" t="s">
        <v>1511</v>
      </c>
      <c r="B757" s="151" t="s">
        <v>1512</v>
      </c>
      <c r="C757" s="152" t="s">
        <v>1511</v>
      </c>
      <c r="D757" s="155">
        <v>0</v>
      </c>
      <c r="E757" s="155">
        <v>0</v>
      </c>
      <c r="F757" s="154" t="str">
        <f t="shared" si="14"/>
        <v>-</v>
      </c>
    </row>
    <row r="758" spans="1:6" ht="12.75" customHeight="1" x14ac:dyDescent="0.2">
      <c r="A758" s="150" t="s">
        <v>1513</v>
      </c>
      <c r="B758" s="151" t="s">
        <v>1514</v>
      </c>
      <c r="C758" s="152" t="s">
        <v>1513</v>
      </c>
      <c r="D758" s="155">
        <v>0</v>
      </c>
      <c r="E758" s="155">
        <v>0</v>
      </c>
      <c r="F758" s="154" t="str">
        <f t="shared" si="14"/>
        <v>-</v>
      </c>
    </row>
    <row r="759" spans="1:6" ht="12.75" customHeight="1" x14ac:dyDescent="0.2">
      <c r="A759" s="150" t="s">
        <v>1515</v>
      </c>
      <c r="B759" s="151" t="s">
        <v>1516</v>
      </c>
      <c r="C759" s="152" t="s">
        <v>1515</v>
      </c>
      <c r="D759" s="155">
        <v>0</v>
      </c>
      <c r="E759" s="155">
        <v>0</v>
      </c>
      <c r="F759" s="154" t="str">
        <f t="shared" si="14"/>
        <v>-</v>
      </c>
    </row>
    <row r="760" spans="1:6" ht="12.75" customHeight="1" x14ac:dyDescent="0.2">
      <c r="A760" s="150" t="s">
        <v>1517</v>
      </c>
      <c r="B760" s="151" t="s">
        <v>1518</v>
      </c>
      <c r="C760" s="152" t="s">
        <v>1517</v>
      </c>
      <c r="D760" s="155">
        <v>0</v>
      </c>
      <c r="E760" s="155">
        <v>0</v>
      </c>
      <c r="F760" s="154" t="str">
        <f t="shared" si="14"/>
        <v>-</v>
      </c>
    </row>
    <row r="761" spans="1:6" ht="12.75" customHeight="1" x14ac:dyDescent="0.2">
      <c r="A761" s="150" t="s">
        <v>1519</v>
      </c>
      <c r="B761" s="151" t="s">
        <v>1520</v>
      </c>
      <c r="C761" s="152" t="s">
        <v>1519</v>
      </c>
      <c r="D761" s="155">
        <v>0</v>
      </c>
      <c r="E761" s="155">
        <v>0</v>
      </c>
      <c r="F761" s="154" t="str">
        <f t="shared" si="14"/>
        <v>-</v>
      </c>
    </row>
    <row r="762" spans="1:6" ht="12.75" customHeight="1" x14ac:dyDescent="0.2">
      <c r="A762" s="150" t="s">
        <v>1521</v>
      </c>
      <c r="B762" s="151" t="s">
        <v>1522</v>
      </c>
      <c r="C762" s="152" t="s">
        <v>1521</v>
      </c>
      <c r="D762" s="155">
        <v>0</v>
      </c>
      <c r="E762" s="155">
        <v>0</v>
      </c>
      <c r="F762" s="154" t="str">
        <f t="shared" si="14"/>
        <v>-</v>
      </c>
    </row>
    <row r="763" spans="1:6" ht="12.75" customHeight="1" x14ac:dyDescent="0.2">
      <c r="A763" s="150" t="s">
        <v>1523</v>
      </c>
      <c r="B763" s="151" t="s">
        <v>1524</v>
      </c>
      <c r="C763" s="152" t="s">
        <v>1523</v>
      </c>
      <c r="D763" s="155">
        <v>0</v>
      </c>
      <c r="E763" s="155">
        <v>0</v>
      </c>
      <c r="F763" s="154" t="str">
        <f t="shared" si="14"/>
        <v>-</v>
      </c>
    </row>
    <row r="764" spans="1:6" ht="12.75" customHeight="1" x14ac:dyDescent="0.2">
      <c r="A764" s="150" t="s">
        <v>1525</v>
      </c>
      <c r="B764" s="151" t="s">
        <v>1526</v>
      </c>
      <c r="C764" s="152" t="s">
        <v>1525</v>
      </c>
      <c r="D764" s="155">
        <v>0</v>
      </c>
      <c r="E764" s="155">
        <v>0</v>
      </c>
      <c r="F764" s="154" t="str">
        <f t="shared" si="14"/>
        <v>-</v>
      </c>
    </row>
    <row r="765" spans="1:6" ht="12.75" customHeight="1" x14ac:dyDescent="0.2">
      <c r="A765" s="150" t="s">
        <v>1527</v>
      </c>
      <c r="B765" s="151" t="s">
        <v>1528</v>
      </c>
      <c r="C765" s="152" t="s">
        <v>1527</v>
      </c>
      <c r="D765" s="155">
        <v>0</v>
      </c>
      <c r="E765" s="155">
        <v>0</v>
      </c>
      <c r="F765" s="154" t="str">
        <f t="shared" si="14"/>
        <v>-</v>
      </c>
    </row>
    <row r="766" spans="1:6" ht="12.75" customHeight="1" x14ac:dyDescent="0.2">
      <c r="A766" s="150" t="s">
        <v>1529</v>
      </c>
      <c r="B766" s="151" t="s">
        <v>1530</v>
      </c>
      <c r="C766" s="152" t="s">
        <v>1529</v>
      </c>
      <c r="D766" s="155">
        <v>0</v>
      </c>
      <c r="E766" s="155">
        <v>0</v>
      </c>
      <c r="F766" s="154" t="str">
        <f t="shared" si="14"/>
        <v>-</v>
      </c>
    </row>
    <row r="767" spans="1:6" ht="24" customHeight="1" x14ac:dyDescent="0.2">
      <c r="A767" s="150" t="s">
        <v>1531</v>
      </c>
      <c r="B767" s="156" t="s">
        <v>1532</v>
      </c>
      <c r="C767" s="152" t="s">
        <v>1531</v>
      </c>
      <c r="D767" s="155">
        <v>0</v>
      </c>
      <c r="E767" s="155">
        <v>0</v>
      </c>
      <c r="F767" s="154" t="str">
        <f t="shared" si="14"/>
        <v>-</v>
      </c>
    </row>
    <row r="768" spans="1:6" ht="12.75" customHeight="1" x14ac:dyDescent="0.2">
      <c r="A768" s="150" t="s">
        <v>1533</v>
      </c>
      <c r="B768" s="151" t="s">
        <v>1534</v>
      </c>
      <c r="C768" s="152" t="s">
        <v>1533</v>
      </c>
      <c r="D768" s="155">
        <v>0</v>
      </c>
      <c r="E768" s="155">
        <v>0</v>
      </c>
      <c r="F768" s="154" t="str">
        <f t="shared" si="14"/>
        <v>-</v>
      </c>
    </row>
    <row r="769" spans="1:6" ht="12.75" customHeight="1" x14ac:dyDescent="0.2">
      <c r="A769" s="150" t="s">
        <v>1535</v>
      </c>
      <c r="B769" s="151" t="s">
        <v>1536</v>
      </c>
      <c r="C769" s="152" t="s">
        <v>1535</v>
      </c>
      <c r="D769" s="155">
        <v>0</v>
      </c>
      <c r="E769" s="155">
        <v>0</v>
      </c>
      <c r="F769" s="154" t="str">
        <f t="shared" si="14"/>
        <v>-</v>
      </c>
    </row>
    <row r="770" spans="1:6" ht="12.75" customHeight="1" x14ac:dyDescent="0.2">
      <c r="A770" s="150" t="s">
        <v>1537</v>
      </c>
      <c r="B770" s="151" t="s">
        <v>1538</v>
      </c>
      <c r="C770" s="152" t="s">
        <v>1537</v>
      </c>
      <c r="D770" s="155">
        <v>0</v>
      </c>
      <c r="E770" s="155">
        <v>0</v>
      </c>
      <c r="F770" s="154" t="str">
        <f t="shared" si="14"/>
        <v>-</v>
      </c>
    </row>
    <row r="771" spans="1:6" ht="12.75" customHeight="1" x14ac:dyDescent="0.2">
      <c r="A771" s="150" t="s">
        <v>1539</v>
      </c>
      <c r="B771" s="151" t="s">
        <v>1540</v>
      </c>
      <c r="C771" s="152" t="s">
        <v>1539</v>
      </c>
      <c r="D771" s="155">
        <v>0</v>
      </c>
      <c r="E771" s="155">
        <v>0</v>
      </c>
      <c r="F771" s="154" t="str">
        <f t="shared" si="14"/>
        <v>-</v>
      </c>
    </row>
    <row r="772" spans="1:6" ht="12.75" customHeight="1" x14ac:dyDescent="0.2">
      <c r="A772" s="150" t="s">
        <v>1541</v>
      </c>
      <c r="B772" s="151" t="s">
        <v>1542</v>
      </c>
      <c r="C772" s="152" t="s">
        <v>1541</v>
      </c>
      <c r="D772" s="155">
        <v>0</v>
      </c>
      <c r="E772" s="155">
        <v>0</v>
      </c>
      <c r="F772" s="154" t="str">
        <f t="shared" si="14"/>
        <v>-</v>
      </c>
    </row>
    <row r="773" spans="1:6" ht="24" customHeight="1" x14ac:dyDescent="0.2">
      <c r="A773" s="150" t="s">
        <v>1543</v>
      </c>
      <c r="B773" s="151" t="s">
        <v>1544</v>
      </c>
      <c r="C773" s="152" t="s">
        <v>1543</v>
      </c>
      <c r="D773" s="155">
        <v>0</v>
      </c>
      <c r="E773" s="155">
        <v>0</v>
      </c>
      <c r="F773" s="154" t="str">
        <f t="shared" si="14"/>
        <v>-</v>
      </c>
    </row>
    <row r="774" spans="1:6" ht="24" customHeight="1" x14ac:dyDescent="0.2">
      <c r="A774" s="150" t="s">
        <v>1545</v>
      </c>
      <c r="B774" s="156" t="s">
        <v>1546</v>
      </c>
      <c r="C774" s="152" t="s">
        <v>1545</v>
      </c>
      <c r="D774" s="155">
        <v>0</v>
      </c>
      <c r="E774" s="155">
        <v>0</v>
      </c>
      <c r="F774" s="154" t="str">
        <f t="shared" si="14"/>
        <v>-</v>
      </c>
    </row>
    <row r="775" spans="1:6" ht="12.75" customHeight="1" x14ac:dyDescent="0.2">
      <c r="A775" s="150" t="s">
        <v>1547</v>
      </c>
      <c r="B775" s="156" t="s">
        <v>1548</v>
      </c>
      <c r="C775" s="152" t="s">
        <v>1547</v>
      </c>
      <c r="D775" s="155">
        <v>0</v>
      </c>
      <c r="E775" s="155">
        <v>0</v>
      </c>
      <c r="F775" s="154" t="str">
        <f t="shared" si="14"/>
        <v>-</v>
      </c>
    </row>
    <row r="776" spans="1:6" ht="12.75" customHeight="1" x14ac:dyDescent="0.2">
      <c r="A776" s="150" t="s">
        <v>1549</v>
      </c>
      <c r="B776" s="156" t="s">
        <v>1550</v>
      </c>
      <c r="C776" s="152" t="s">
        <v>1549</v>
      </c>
      <c r="D776" s="155">
        <v>0</v>
      </c>
      <c r="E776" s="155">
        <v>0</v>
      </c>
      <c r="F776" s="154" t="str">
        <f t="shared" si="14"/>
        <v>-</v>
      </c>
    </row>
    <row r="777" spans="1:6" ht="12.75" customHeight="1" x14ac:dyDescent="0.2">
      <c r="A777" s="150" t="s">
        <v>1551</v>
      </c>
      <c r="B777" s="156" t="s">
        <v>1552</v>
      </c>
      <c r="C777" s="152" t="s">
        <v>1551</v>
      </c>
      <c r="D777" s="155">
        <v>0</v>
      </c>
      <c r="E777" s="155">
        <v>0</v>
      </c>
      <c r="F777" s="154" t="str">
        <f t="shared" ref="F777:F840" si="15">IF(D777&lt;&gt;0,IF(E777/D777&gt;=100,"&gt;&gt;100",E777/D777*100),"-")</f>
        <v>-</v>
      </c>
    </row>
    <row r="778" spans="1:6" ht="12.75" customHeight="1" x14ac:dyDescent="0.2">
      <c r="A778" s="150" t="s">
        <v>1553</v>
      </c>
      <c r="B778" s="156" t="s">
        <v>1554</v>
      </c>
      <c r="C778" s="152" t="s">
        <v>1553</v>
      </c>
      <c r="D778" s="155">
        <v>0</v>
      </c>
      <c r="E778" s="155">
        <v>0</v>
      </c>
      <c r="F778" s="154" t="str">
        <f t="shared" si="15"/>
        <v>-</v>
      </c>
    </row>
    <row r="779" spans="1:6" ht="24" customHeight="1" x14ac:dyDescent="0.2">
      <c r="A779" s="150" t="s">
        <v>1555</v>
      </c>
      <c r="B779" s="156" t="s">
        <v>1556</v>
      </c>
      <c r="C779" s="152" t="s">
        <v>1555</v>
      </c>
      <c r="D779" s="155">
        <v>0</v>
      </c>
      <c r="E779" s="155">
        <v>0</v>
      </c>
      <c r="F779" s="154" t="str">
        <f t="shared" si="15"/>
        <v>-</v>
      </c>
    </row>
    <row r="780" spans="1:6" ht="24" customHeight="1" x14ac:dyDescent="0.2">
      <c r="A780" s="150" t="s">
        <v>1557</v>
      </c>
      <c r="B780" s="156" t="s">
        <v>1558</v>
      </c>
      <c r="C780" s="152" t="s">
        <v>1557</v>
      </c>
      <c r="D780" s="155">
        <v>0</v>
      </c>
      <c r="E780" s="155">
        <v>0</v>
      </c>
      <c r="F780" s="154" t="str">
        <f t="shared" si="15"/>
        <v>-</v>
      </c>
    </row>
    <row r="781" spans="1:6" ht="12.75" customHeight="1" x14ac:dyDescent="0.2">
      <c r="A781" s="150" t="s">
        <v>1559</v>
      </c>
      <c r="B781" s="156" t="s">
        <v>1560</v>
      </c>
      <c r="C781" s="152" t="s">
        <v>1559</v>
      </c>
      <c r="D781" s="155">
        <v>0</v>
      </c>
      <c r="E781" s="155">
        <v>0</v>
      </c>
      <c r="F781" s="154" t="str">
        <f t="shared" si="15"/>
        <v>-</v>
      </c>
    </row>
    <row r="782" spans="1:6" ht="24" customHeight="1" x14ac:dyDescent="0.2">
      <c r="A782" s="150" t="s">
        <v>1561</v>
      </c>
      <c r="B782" s="156" t="s">
        <v>1562</v>
      </c>
      <c r="C782" s="152" t="s">
        <v>1561</v>
      </c>
      <c r="D782" s="155">
        <v>0</v>
      </c>
      <c r="E782" s="155">
        <v>0</v>
      </c>
      <c r="F782" s="154" t="str">
        <f t="shared" si="15"/>
        <v>-</v>
      </c>
    </row>
    <row r="783" spans="1:6" ht="12.75" customHeight="1" x14ac:dyDescent="0.2">
      <c r="A783" s="150" t="s">
        <v>1563</v>
      </c>
      <c r="B783" s="156" t="s">
        <v>1564</v>
      </c>
      <c r="C783" s="152" t="s">
        <v>1563</v>
      </c>
      <c r="D783" s="155">
        <v>0</v>
      </c>
      <c r="E783" s="155">
        <v>0</v>
      </c>
      <c r="F783" s="154" t="str">
        <f t="shared" si="15"/>
        <v>-</v>
      </c>
    </row>
    <row r="784" spans="1:6" ht="12.75" customHeight="1" x14ac:dyDescent="0.2">
      <c r="A784" s="150" t="s">
        <v>1565</v>
      </c>
      <c r="B784" s="156" t="s">
        <v>1566</v>
      </c>
      <c r="C784" s="152" t="s">
        <v>1565</v>
      </c>
      <c r="D784" s="155">
        <v>0</v>
      </c>
      <c r="E784" s="155">
        <v>0</v>
      </c>
      <c r="F784" s="154" t="str">
        <f t="shared" si="15"/>
        <v>-</v>
      </c>
    </row>
    <row r="785" spans="1:6" ht="24" customHeight="1" x14ac:dyDescent="0.2">
      <c r="A785" s="150" t="s">
        <v>1567</v>
      </c>
      <c r="B785" s="156" t="s">
        <v>1568</v>
      </c>
      <c r="C785" s="152" t="s">
        <v>1567</v>
      </c>
      <c r="D785" s="155">
        <v>0</v>
      </c>
      <c r="E785" s="155">
        <v>0</v>
      </c>
      <c r="F785" s="154" t="str">
        <f t="shared" si="15"/>
        <v>-</v>
      </c>
    </row>
    <row r="786" spans="1:6" ht="24" customHeight="1" x14ac:dyDescent="0.2">
      <c r="A786" s="150" t="s">
        <v>1569</v>
      </c>
      <c r="B786" s="156" t="s">
        <v>1570</v>
      </c>
      <c r="C786" s="152" t="s">
        <v>1569</v>
      </c>
      <c r="D786" s="155">
        <v>0</v>
      </c>
      <c r="E786" s="155">
        <v>0</v>
      </c>
      <c r="F786" s="154" t="str">
        <f t="shared" si="15"/>
        <v>-</v>
      </c>
    </row>
    <row r="787" spans="1:6" ht="24" customHeight="1" x14ac:dyDescent="0.2">
      <c r="A787" s="150" t="s">
        <v>1571</v>
      </c>
      <c r="B787" s="156" t="s">
        <v>1572</v>
      </c>
      <c r="C787" s="152" t="s">
        <v>1571</v>
      </c>
      <c r="D787" s="155">
        <v>0</v>
      </c>
      <c r="E787" s="155">
        <v>0</v>
      </c>
      <c r="F787" s="154" t="str">
        <f t="shared" si="15"/>
        <v>-</v>
      </c>
    </row>
    <row r="788" spans="1:6" ht="24" customHeight="1" x14ac:dyDescent="0.2">
      <c r="A788" s="150" t="s">
        <v>1573</v>
      </c>
      <c r="B788" s="156" t="s">
        <v>1574</v>
      </c>
      <c r="C788" s="152" t="s">
        <v>1573</v>
      </c>
      <c r="D788" s="155">
        <v>0</v>
      </c>
      <c r="E788" s="155">
        <v>0</v>
      </c>
      <c r="F788" s="154" t="str">
        <f t="shared" si="15"/>
        <v>-</v>
      </c>
    </row>
    <row r="789" spans="1:6" ht="24" customHeight="1" x14ac:dyDescent="0.2">
      <c r="A789" s="150" t="s">
        <v>1575</v>
      </c>
      <c r="B789" s="156" t="s">
        <v>1576</v>
      </c>
      <c r="C789" s="152" t="s">
        <v>1575</v>
      </c>
      <c r="D789" s="155">
        <v>0</v>
      </c>
      <c r="E789" s="155">
        <v>0</v>
      </c>
      <c r="F789" s="154" t="str">
        <f t="shared" si="15"/>
        <v>-</v>
      </c>
    </row>
    <row r="790" spans="1:6" ht="24" customHeight="1" x14ac:dyDescent="0.2">
      <c r="A790" s="150" t="s">
        <v>1577</v>
      </c>
      <c r="B790" s="151" t="s">
        <v>1578</v>
      </c>
      <c r="C790" s="152" t="s">
        <v>1577</v>
      </c>
      <c r="D790" s="155">
        <v>0</v>
      </c>
      <c r="E790" s="155">
        <v>0</v>
      </c>
      <c r="F790" s="154" t="str">
        <f t="shared" si="15"/>
        <v>-</v>
      </c>
    </row>
    <row r="791" spans="1:6" ht="24" customHeight="1" x14ac:dyDescent="0.2">
      <c r="A791" s="150" t="s">
        <v>1579</v>
      </c>
      <c r="B791" s="151" t="s">
        <v>1580</v>
      </c>
      <c r="C791" s="152" t="s">
        <v>1579</v>
      </c>
      <c r="D791" s="155">
        <v>0</v>
      </c>
      <c r="E791" s="155">
        <v>0</v>
      </c>
      <c r="F791" s="154" t="str">
        <f t="shared" si="15"/>
        <v>-</v>
      </c>
    </row>
    <row r="792" spans="1:6" ht="24" customHeight="1" x14ac:dyDescent="0.2">
      <c r="A792" s="150" t="s">
        <v>1581</v>
      </c>
      <c r="B792" s="151" t="s">
        <v>1582</v>
      </c>
      <c r="C792" s="152" t="s">
        <v>1581</v>
      </c>
      <c r="D792" s="155">
        <v>0</v>
      </c>
      <c r="E792" s="155">
        <v>0</v>
      </c>
      <c r="F792" s="154" t="str">
        <f t="shared" si="15"/>
        <v>-</v>
      </c>
    </row>
    <row r="793" spans="1:6" ht="24" customHeight="1" x14ac:dyDescent="0.2">
      <c r="A793" s="150" t="s">
        <v>1583</v>
      </c>
      <c r="B793" s="151" t="s">
        <v>1584</v>
      </c>
      <c r="C793" s="152" t="s">
        <v>1583</v>
      </c>
      <c r="D793" s="155">
        <v>0</v>
      </c>
      <c r="E793" s="155">
        <v>0</v>
      </c>
      <c r="F793" s="154" t="str">
        <f t="shared" si="15"/>
        <v>-</v>
      </c>
    </row>
    <row r="794" spans="1:6" ht="12.75" customHeight="1" x14ac:dyDescent="0.2">
      <c r="A794" s="150" t="s">
        <v>1585</v>
      </c>
      <c r="B794" s="151" t="s">
        <v>1586</v>
      </c>
      <c r="C794" s="152" t="s">
        <v>1585</v>
      </c>
      <c r="D794" s="155">
        <v>0</v>
      </c>
      <c r="E794" s="155">
        <v>0</v>
      </c>
      <c r="F794" s="154" t="str">
        <f t="shared" si="15"/>
        <v>-</v>
      </c>
    </row>
    <row r="795" spans="1:6" ht="12.75" customHeight="1" x14ac:dyDescent="0.2">
      <c r="A795" s="150" t="s">
        <v>1587</v>
      </c>
      <c r="B795" s="151" t="s">
        <v>1588</v>
      </c>
      <c r="C795" s="152" t="s">
        <v>1587</v>
      </c>
      <c r="D795" s="155">
        <v>0</v>
      </c>
      <c r="E795" s="155">
        <v>0</v>
      </c>
      <c r="F795" s="154" t="str">
        <f t="shared" si="15"/>
        <v>-</v>
      </c>
    </row>
    <row r="796" spans="1:6" ht="12.75" customHeight="1" x14ac:dyDescent="0.2">
      <c r="A796" s="150" t="s">
        <v>1589</v>
      </c>
      <c r="B796" s="151" t="s">
        <v>1590</v>
      </c>
      <c r="C796" s="152" t="s">
        <v>1589</v>
      </c>
      <c r="D796" s="155">
        <v>0</v>
      </c>
      <c r="E796" s="155">
        <v>0</v>
      </c>
      <c r="F796" s="154" t="str">
        <f t="shared" si="15"/>
        <v>-</v>
      </c>
    </row>
    <row r="797" spans="1:6" ht="24" customHeight="1" x14ac:dyDescent="0.2">
      <c r="A797" s="150" t="s">
        <v>1591</v>
      </c>
      <c r="B797" s="151" t="s">
        <v>1592</v>
      </c>
      <c r="C797" s="152" t="s">
        <v>1591</v>
      </c>
      <c r="D797" s="155">
        <v>0</v>
      </c>
      <c r="E797" s="155">
        <v>0</v>
      </c>
      <c r="F797" s="154" t="str">
        <f t="shared" si="15"/>
        <v>-</v>
      </c>
    </row>
    <row r="798" spans="1:6" ht="24" customHeight="1" x14ac:dyDescent="0.2">
      <c r="A798" s="150" t="s">
        <v>1593</v>
      </c>
      <c r="B798" s="151" t="s">
        <v>1594</v>
      </c>
      <c r="C798" s="152" t="s">
        <v>1593</v>
      </c>
      <c r="D798" s="155">
        <v>0</v>
      </c>
      <c r="E798" s="155">
        <v>0</v>
      </c>
      <c r="F798" s="154" t="str">
        <f t="shared" si="15"/>
        <v>-</v>
      </c>
    </row>
    <row r="799" spans="1:6" ht="24" customHeight="1" x14ac:dyDescent="0.2">
      <c r="A799" s="150" t="s">
        <v>1595</v>
      </c>
      <c r="B799" s="151" t="s">
        <v>1596</v>
      </c>
      <c r="C799" s="152" t="s">
        <v>1595</v>
      </c>
      <c r="D799" s="155">
        <v>0</v>
      </c>
      <c r="E799" s="155">
        <v>0</v>
      </c>
      <c r="F799" s="154" t="str">
        <f t="shared" si="15"/>
        <v>-</v>
      </c>
    </row>
    <row r="800" spans="1:6" ht="24" customHeight="1" x14ac:dyDescent="0.2">
      <c r="A800" s="150" t="s">
        <v>1597</v>
      </c>
      <c r="B800" s="151" t="s">
        <v>1598</v>
      </c>
      <c r="C800" s="152" t="s">
        <v>1597</v>
      </c>
      <c r="D800" s="155">
        <v>0</v>
      </c>
      <c r="E800" s="155">
        <v>0</v>
      </c>
      <c r="F800" s="154" t="str">
        <f t="shared" si="15"/>
        <v>-</v>
      </c>
    </row>
    <row r="801" spans="1:6" ht="24" customHeight="1" x14ac:dyDescent="0.2">
      <c r="A801" s="150" t="s">
        <v>1599</v>
      </c>
      <c r="B801" s="151" t="s">
        <v>1600</v>
      </c>
      <c r="C801" s="152" t="s">
        <v>1599</v>
      </c>
      <c r="D801" s="155">
        <v>0</v>
      </c>
      <c r="E801" s="155">
        <v>0</v>
      </c>
      <c r="F801" s="154" t="str">
        <f t="shared" si="15"/>
        <v>-</v>
      </c>
    </row>
    <row r="802" spans="1:6" ht="24" customHeight="1" x14ac:dyDescent="0.2">
      <c r="A802" s="150" t="s">
        <v>1601</v>
      </c>
      <c r="B802" s="151" t="s">
        <v>1602</v>
      </c>
      <c r="C802" s="152" t="s">
        <v>1601</v>
      </c>
      <c r="D802" s="155">
        <v>0</v>
      </c>
      <c r="E802" s="155">
        <v>0</v>
      </c>
      <c r="F802" s="154" t="str">
        <f t="shared" si="15"/>
        <v>-</v>
      </c>
    </row>
    <row r="803" spans="1:6" ht="24" customHeight="1" x14ac:dyDescent="0.2">
      <c r="A803" s="150" t="s">
        <v>1603</v>
      </c>
      <c r="B803" s="151" t="s">
        <v>1604</v>
      </c>
      <c r="C803" s="152" t="s">
        <v>1603</v>
      </c>
      <c r="D803" s="155">
        <v>0</v>
      </c>
      <c r="E803" s="155">
        <v>0</v>
      </c>
      <c r="F803" s="154" t="str">
        <f t="shared" si="15"/>
        <v>-</v>
      </c>
    </row>
    <row r="804" spans="1:6" ht="12.75" customHeight="1" x14ac:dyDescent="0.2">
      <c r="A804" s="150" t="s">
        <v>1605</v>
      </c>
      <c r="B804" s="151" t="s">
        <v>1606</v>
      </c>
      <c r="C804" s="152" t="s">
        <v>1605</v>
      </c>
      <c r="D804" s="155">
        <v>0</v>
      </c>
      <c r="E804" s="155">
        <v>0</v>
      </c>
      <c r="F804" s="154" t="str">
        <f t="shared" si="15"/>
        <v>-</v>
      </c>
    </row>
    <row r="805" spans="1:6" ht="12.75" customHeight="1" x14ac:dyDescent="0.2">
      <c r="A805" s="150" t="s">
        <v>1607</v>
      </c>
      <c r="B805" s="151" t="s">
        <v>1608</v>
      </c>
      <c r="C805" s="152" t="s">
        <v>1607</v>
      </c>
      <c r="D805" s="155">
        <v>0</v>
      </c>
      <c r="E805" s="155">
        <v>0</v>
      </c>
      <c r="F805" s="154" t="str">
        <f t="shared" si="15"/>
        <v>-</v>
      </c>
    </row>
    <row r="806" spans="1:6" ht="24" customHeight="1" x14ac:dyDescent="0.2">
      <c r="A806" s="150" t="s">
        <v>1609</v>
      </c>
      <c r="B806" s="151" t="s">
        <v>1610</v>
      </c>
      <c r="C806" s="152" t="s">
        <v>1609</v>
      </c>
      <c r="D806" s="155">
        <v>0</v>
      </c>
      <c r="E806" s="155">
        <v>0</v>
      </c>
      <c r="F806" s="154" t="str">
        <f t="shared" si="15"/>
        <v>-</v>
      </c>
    </row>
    <row r="807" spans="1:6" ht="24" customHeight="1" x14ac:dyDescent="0.2">
      <c r="A807" s="150" t="s">
        <v>1611</v>
      </c>
      <c r="B807" s="151" t="s">
        <v>1612</v>
      </c>
      <c r="C807" s="152" t="s">
        <v>1611</v>
      </c>
      <c r="D807" s="155">
        <v>0</v>
      </c>
      <c r="E807" s="155">
        <v>0</v>
      </c>
      <c r="F807" s="154" t="str">
        <f t="shared" si="15"/>
        <v>-</v>
      </c>
    </row>
    <row r="808" spans="1:6" ht="12.75" customHeight="1" x14ac:dyDescent="0.2">
      <c r="A808" s="150" t="s">
        <v>1613</v>
      </c>
      <c r="B808" s="151" t="s">
        <v>1614</v>
      </c>
      <c r="C808" s="152" t="s">
        <v>1613</v>
      </c>
      <c r="D808" s="155">
        <v>0</v>
      </c>
      <c r="E808" s="155">
        <v>0</v>
      </c>
      <c r="F808" s="154" t="str">
        <f t="shared" si="15"/>
        <v>-</v>
      </c>
    </row>
    <row r="809" spans="1:6" ht="12.75" customHeight="1" x14ac:dyDescent="0.2">
      <c r="A809" s="150" t="s">
        <v>1615</v>
      </c>
      <c r="B809" s="151" t="s">
        <v>1616</v>
      </c>
      <c r="C809" s="152" t="s">
        <v>1615</v>
      </c>
      <c r="D809" s="155">
        <v>0</v>
      </c>
      <c r="E809" s="155">
        <v>0</v>
      </c>
      <c r="F809" s="154" t="str">
        <f t="shared" si="15"/>
        <v>-</v>
      </c>
    </row>
    <row r="810" spans="1:6" ht="12.75" customHeight="1" x14ac:dyDescent="0.2">
      <c r="A810" s="150" t="s">
        <v>1617</v>
      </c>
      <c r="B810" s="151" t="s">
        <v>1618</v>
      </c>
      <c r="C810" s="152" t="s">
        <v>1617</v>
      </c>
      <c r="D810" s="155">
        <v>0</v>
      </c>
      <c r="E810" s="155">
        <v>0</v>
      </c>
      <c r="F810" s="154" t="str">
        <f t="shared" si="15"/>
        <v>-</v>
      </c>
    </row>
    <row r="811" spans="1:6" ht="12.75" customHeight="1" x14ac:dyDescent="0.2">
      <c r="A811" s="150" t="s">
        <v>1619</v>
      </c>
      <c r="B811" s="151" t="s">
        <v>1620</v>
      </c>
      <c r="C811" s="152" t="s">
        <v>1619</v>
      </c>
      <c r="D811" s="155">
        <v>0</v>
      </c>
      <c r="E811" s="155">
        <v>0</v>
      </c>
      <c r="F811" s="154" t="str">
        <f t="shared" si="15"/>
        <v>-</v>
      </c>
    </row>
    <row r="812" spans="1:6" ht="12.75" customHeight="1" x14ac:dyDescent="0.2">
      <c r="A812" s="150" t="s">
        <v>1621</v>
      </c>
      <c r="B812" s="151" t="s">
        <v>1622</v>
      </c>
      <c r="C812" s="152" t="s">
        <v>1621</v>
      </c>
      <c r="D812" s="155">
        <v>0</v>
      </c>
      <c r="E812" s="155">
        <v>0</v>
      </c>
      <c r="F812" s="154" t="str">
        <f t="shared" si="15"/>
        <v>-</v>
      </c>
    </row>
    <row r="813" spans="1:6" ht="12.75" customHeight="1" x14ac:dyDescent="0.2">
      <c r="A813" s="150" t="s">
        <v>1623</v>
      </c>
      <c r="B813" s="151" t="s">
        <v>1624</v>
      </c>
      <c r="C813" s="152" t="s">
        <v>1623</v>
      </c>
      <c r="D813" s="155">
        <v>0</v>
      </c>
      <c r="E813" s="155">
        <v>0</v>
      </c>
      <c r="F813" s="154" t="str">
        <f t="shared" si="15"/>
        <v>-</v>
      </c>
    </row>
    <row r="814" spans="1:6" ht="12.75" customHeight="1" x14ac:dyDescent="0.2">
      <c r="A814" s="150" t="s">
        <v>1625</v>
      </c>
      <c r="B814" s="151" t="s">
        <v>1626</v>
      </c>
      <c r="C814" s="152" t="s">
        <v>1625</v>
      </c>
      <c r="D814" s="155">
        <v>0</v>
      </c>
      <c r="E814" s="155">
        <v>0</v>
      </c>
      <c r="F814" s="154" t="str">
        <f t="shared" si="15"/>
        <v>-</v>
      </c>
    </row>
    <row r="815" spans="1:6" ht="12.75" customHeight="1" x14ac:dyDescent="0.2">
      <c r="A815" s="150" t="s">
        <v>1627</v>
      </c>
      <c r="B815" s="151" t="s">
        <v>1628</v>
      </c>
      <c r="C815" s="152" t="s">
        <v>1627</v>
      </c>
      <c r="D815" s="155">
        <v>0</v>
      </c>
      <c r="E815" s="155">
        <v>0</v>
      </c>
      <c r="F815" s="154" t="str">
        <f t="shared" si="15"/>
        <v>-</v>
      </c>
    </row>
    <row r="816" spans="1:6" ht="12.75" customHeight="1" x14ac:dyDescent="0.2">
      <c r="A816" s="150" t="s">
        <v>1629</v>
      </c>
      <c r="B816" s="151" t="s">
        <v>1630</v>
      </c>
      <c r="C816" s="152" t="s">
        <v>1629</v>
      </c>
      <c r="D816" s="155">
        <v>0</v>
      </c>
      <c r="E816" s="155">
        <v>0</v>
      </c>
      <c r="F816" s="154" t="str">
        <f t="shared" si="15"/>
        <v>-</v>
      </c>
    </row>
    <row r="817" spans="1:6" ht="12.75" customHeight="1" x14ac:dyDescent="0.2">
      <c r="A817" s="150" t="s">
        <v>1631</v>
      </c>
      <c r="B817" s="151" t="s">
        <v>1632</v>
      </c>
      <c r="C817" s="152" t="s">
        <v>1631</v>
      </c>
      <c r="D817" s="155">
        <v>0</v>
      </c>
      <c r="E817" s="155">
        <v>0</v>
      </c>
      <c r="F817" s="154" t="str">
        <f t="shared" si="15"/>
        <v>-</v>
      </c>
    </row>
    <row r="818" spans="1:6" ht="12.75" customHeight="1" x14ac:dyDescent="0.2">
      <c r="A818" s="150" t="s">
        <v>1633</v>
      </c>
      <c r="B818" s="151" t="s">
        <v>1634</v>
      </c>
      <c r="C818" s="152" t="s">
        <v>1633</v>
      </c>
      <c r="D818" s="155">
        <v>0</v>
      </c>
      <c r="E818" s="155">
        <v>0</v>
      </c>
      <c r="F818" s="154" t="str">
        <f t="shared" si="15"/>
        <v>-</v>
      </c>
    </row>
    <row r="819" spans="1:6" ht="12.75" customHeight="1" x14ac:dyDescent="0.2">
      <c r="A819" s="150" t="s">
        <v>1635</v>
      </c>
      <c r="B819" s="151" t="s">
        <v>1636</v>
      </c>
      <c r="C819" s="152" t="s">
        <v>1635</v>
      </c>
      <c r="D819" s="155">
        <v>0</v>
      </c>
      <c r="E819" s="155">
        <v>0</v>
      </c>
      <c r="F819" s="154" t="str">
        <f t="shared" si="15"/>
        <v>-</v>
      </c>
    </row>
    <row r="820" spans="1:6" ht="24" customHeight="1" x14ac:dyDescent="0.2">
      <c r="A820" s="150" t="s">
        <v>1637</v>
      </c>
      <c r="B820" s="156" t="s">
        <v>1638</v>
      </c>
      <c r="C820" s="152" t="s">
        <v>1637</v>
      </c>
      <c r="D820" s="155">
        <v>0</v>
      </c>
      <c r="E820" s="155">
        <v>0</v>
      </c>
      <c r="F820" s="154" t="str">
        <f t="shared" si="15"/>
        <v>-</v>
      </c>
    </row>
    <row r="821" spans="1:6" ht="12.75" customHeight="1" x14ac:dyDescent="0.2">
      <c r="A821" s="150" t="s">
        <v>1639</v>
      </c>
      <c r="B821" s="151" t="s">
        <v>1640</v>
      </c>
      <c r="C821" s="152" t="s">
        <v>1639</v>
      </c>
      <c r="D821" s="155">
        <v>0</v>
      </c>
      <c r="E821" s="155">
        <v>0</v>
      </c>
      <c r="F821" s="154" t="str">
        <f t="shared" si="15"/>
        <v>-</v>
      </c>
    </row>
    <row r="822" spans="1:6" ht="12.75" customHeight="1" x14ac:dyDescent="0.2">
      <c r="A822" s="150" t="s">
        <v>1641</v>
      </c>
      <c r="B822" s="151" t="s">
        <v>1642</v>
      </c>
      <c r="C822" s="152" t="s">
        <v>1641</v>
      </c>
      <c r="D822" s="155">
        <v>0</v>
      </c>
      <c r="E822" s="155">
        <v>0</v>
      </c>
      <c r="F822" s="154" t="str">
        <f t="shared" si="15"/>
        <v>-</v>
      </c>
    </row>
    <row r="823" spans="1:6" ht="12.75" customHeight="1" x14ac:dyDescent="0.2">
      <c r="A823" s="150" t="s">
        <v>1643</v>
      </c>
      <c r="B823" s="151" t="s">
        <v>1644</v>
      </c>
      <c r="C823" s="152" t="s">
        <v>1643</v>
      </c>
      <c r="D823" s="155">
        <v>0</v>
      </c>
      <c r="E823" s="155">
        <v>0</v>
      </c>
      <c r="F823" s="154" t="str">
        <f t="shared" si="15"/>
        <v>-</v>
      </c>
    </row>
    <row r="824" spans="1:6" ht="12.75" customHeight="1" x14ac:dyDescent="0.2">
      <c r="A824" s="150" t="s">
        <v>1645</v>
      </c>
      <c r="B824" s="151" t="s">
        <v>1646</v>
      </c>
      <c r="C824" s="152" t="s">
        <v>1645</v>
      </c>
      <c r="D824" s="155">
        <v>0</v>
      </c>
      <c r="E824" s="155">
        <v>0</v>
      </c>
      <c r="F824" s="154" t="str">
        <f t="shared" si="15"/>
        <v>-</v>
      </c>
    </row>
    <row r="825" spans="1:6" ht="12.75" customHeight="1" x14ac:dyDescent="0.2">
      <c r="A825" s="150" t="s">
        <v>1647</v>
      </c>
      <c r="B825" s="151" t="s">
        <v>1624</v>
      </c>
      <c r="C825" s="152" t="s">
        <v>1647</v>
      </c>
      <c r="D825" s="155">
        <v>0</v>
      </c>
      <c r="E825" s="155">
        <v>0</v>
      </c>
      <c r="F825" s="154" t="str">
        <f t="shared" si="15"/>
        <v>-</v>
      </c>
    </row>
    <row r="826" spans="1:6" ht="12.75" customHeight="1" x14ac:dyDescent="0.2">
      <c r="A826" s="150" t="s">
        <v>1648</v>
      </c>
      <c r="B826" s="151" t="s">
        <v>1649</v>
      </c>
      <c r="C826" s="152" t="s">
        <v>1648</v>
      </c>
      <c r="D826" s="155">
        <v>0</v>
      </c>
      <c r="E826" s="155">
        <v>0</v>
      </c>
      <c r="F826" s="154" t="str">
        <f t="shared" si="15"/>
        <v>-</v>
      </c>
    </row>
    <row r="827" spans="1:6" ht="12.75" customHeight="1" x14ac:dyDescent="0.2">
      <c r="A827" s="150" t="s">
        <v>1650</v>
      </c>
      <c r="B827" s="151" t="s">
        <v>1651</v>
      </c>
      <c r="C827" s="152" t="s">
        <v>1650</v>
      </c>
      <c r="D827" s="155">
        <v>0</v>
      </c>
      <c r="E827" s="155">
        <v>0</v>
      </c>
      <c r="F827" s="154" t="str">
        <f t="shared" si="15"/>
        <v>-</v>
      </c>
    </row>
    <row r="828" spans="1:6" ht="12.75" customHeight="1" x14ac:dyDescent="0.2">
      <c r="A828" s="150" t="s">
        <v>1652</v>
      </c>
      <c r="B828" s="151" t="s">
        <v>1653</v>
      </c>
      <c r="C828" s="152" t="s">
        <v>1652</v>
      </c>
      <c r="D828" s="155">
        <v>0</v>
      </c>
      <c r="E828" s="155">
        <v>0</v>
      </c>
      <c r="F828" s="154" t="str">
        <f t="shared" si="15"/>
        <v>-</v>
      </c>
    </row>
    <row r="829" spans="1:6" ht="12.75" customHeight="1" x14ac:dyDescent="0.2">
      <c r="A829" s="150" t="s">
        <v>1654</v>
      </c>
      <c r="B829" s="151" t="s">
        <v>1655</v>
      </c>
      <c r="C829" s="152" t="s">
        <v>1654</v>
      </c>
      <c r="D829" s="155">
        <v>0</v>
      </c>
      <c r="E829" s="155">
        <v>0</v>
      </c>
      <c r="F829" s="154" t="str">
        <f t="shared" si="15"/>
        <v>-</v>
      </c>
    </row>
    <row r="830" spans="1:6" ht="12.75" customHeight="1" x14ac:dyDescent="0.2">
      <c r="A830" s="150" t="s">
        <v>1656</v>
      </c>
      <c r="B830" s="151" t="s">
        <v>1657</v>
      </c>
      <c r="C830" s="152" t="s">
        <v>1656</v>
      </c>
      <c r="D830" s="155">
        <v>0</v>
      </c>
      <c r="E830" s="155">
        <v>0</v>
      </c>
      <c r="F830" s="154" t="str">
        <f t="shared" si="15"/>
        <v>-</v>
      </c>
    </row>
    <row r="831" spans="1:6" ht="12.75" customHeight="1" x14ac:dyDescent="0.2">
      <c r="A831" s="150" t="s">
        <v>1658</v>
      </c>
      <c r="B831" s="151" t="s">
        <v>1659</v>
      </c>
      <c r="C831" s="152" t="s">
        <v>1658</v>
      </c>
      <c r="D831" s="155">
        <v>0</v>
      </c>
      <c r="E831" s="155">
        <v>0</v>
      </c>
      <c r="F831" s="154" t="str">
        <f t="shared" si="15"/>
        <v>-</v>
      </c>
    </row>
    <row r="832" spans="1:6" ht="12.75" customHeight="1" x14ac:dyDescent="0.2">
      <c r="A832" s="150" t="s">
        <v>1660</v>
      </c>
      <c r="B832" s="151" t="s">
        <v>1661</v>
      </c>
      <c r="C832" s="152" t="s">
        <v>1660</v>
      </c>
      <c r="D832" s="155">
        <v>0</v>
      </c>
      <c r="E832" s="155">
        <v>0</v>
      </c>
      <c r="F832" s="154" t="str">
        <f t="shared" si="15"/>
        <v>-</v>
      </c>
    </row>
    <row r="833" spans="1:6" ht="12.75" customHeight="1" x14ac:dyDescent="0.2">
      <c r="A833" s="150" t="s">
        <v>1662</v>
      </c>
      <c r="B833" s="151" t="s">
        <v>1663</v>
      </c>
      <c r="C833" s="152" t="s">
        <v>1662</v>
      </c>
      <c r="D833" s="155">
        <v>0</v>
      </c>
      <c r="E833" s="155">
        <v>0</v>
      </c>
      <c r="F833" s="154" t="str">
        <f t="shared" si="15"/>
        <v>-</v>
      </c>
    </row>
    <row r="834" spans="1:6" ht="12.75" customHeight="1" x14ac:dyDescent="0.2">
      <c r="A834" s="150" t="s">
        <v>1664</v>
      </c>
      <c r="B834" s="151" t="s">
        <v>1665</v>
      </c>
      <c r="C834" s="152" t="s">
        <v>1664</v>
      </c>
      <c r="D834" s="155">
        <v>0</v>
      </c>
      <c r="E834" s="155">
        <v>0</v>
      </c>
      <c r="F834" s="154" t="str">
        <f t="shared" si="15"/>
        <v>-</v>
      </c>
    </row>
    <row r="835" spans="1:6" ht="12.75" customHeight="1" x14ac:dyDescent="0.2">
      <c r="A835" s="150" t="s">
        <v>1666</v>
      </c>
      <c r="B835" s="151" t="s">
        <v>1667</v>
      </c>
      <c r="C835" s="152" t="s">
        <v>1666</v>
      </c>
      <c r="D835" s="155">
        <v>0</v>
      </c>
      <c r="E835" s="155">
        <v>0</v>
      </c>
      <c r="F835" s="154" t="str">
        <f t="shared" si="15"/>
        <v>-</v>
      </c>
    </row>
    <row r="836" spans="1:6" ht="12.75" customHeight="1" x14ac:dyDescent="0.2">
      <c r="A836" s="150" t="s">
        <v>1668</v>
      </c>
      <c r="B836" s="151" t="s">
        <v>1669</v>
      </c>
      <c r="C836" s="152" t="s">
        <v>1668</v>
      </c>
      <c r="D836" s="155">
        <v>0</v>
      </c>
      <c r="E836" s="155">
        <v>0</v>
      </c>
      <c r="F836" s="154" t="str">
        <f t="shared" si="15"/>
        <v>-</v>
      </c>
    </row>
    <row r="837" spans="1:6" ht="12.75" customHeight="1" x14ac:dyDescent="0.2">
      <c r="A837" s="150" t="s">
        <v>1670</v>
      </c>
      <c r="B837" s="151" t="s">
        <v>1671</v>
      </c>
      <c r="C837" s="152" t="s">
        <v>1670</v>
      </c>
      <c r="D837" s="155">
        <v>0</v>
      </c>
      <c r="E837" s="155">
        <v>0</v>
      </c>
      <c r="F837" s="154" t="str">
        <f t="shared" si="15"/>
        <v>-</v>
      </c>
    </row>
    <row r="838" spans="1:6" ht="12.75" customHeight="1" x14ac:dyDescent="0.2">
      <c r="A838" s="150" t="s">
        <v>1672</v>
      </c>
      <c r="B838" s="151" t="s">
        <v>1673</v>
      </c>
      <c r="C838" s="152" t="s">
        <v>1672</v>
      </c>
      <c r="D838" s="155">
        <v>0</v>
      </c>
      <c r="E838" s="155">
        <v>0</v>
      </c>
      <c r="F838" s="154" t="str">
        <f t="shared" si="15"/>
        <v>-</v>
      </c>
    </row>
    <row r="839" spans="1:6" ht="12.75" customHeight="1" x14ac:dyDescent="0.2">
      <c r="A839" s="150" t="s">
        <v>1674</v>
      </c>
      <c r="B839" s="151" t="s">
        <v>1675</v>
      </c>
      <c r="C839" s="152" t="s">
        <v>1674</v>
      </c>
      <c r="D839" s="155">
        <v>0</v>
      </c>
      <c r="E839" s="155">
        <v>0</v>
      </c>
      <c r="F839" s="154" t="str">
        <f t="shared" si="15"/>
        <v>-</v>
      </c>
    </row>
    <row r="840" spans="1:6" ht="12.75" customHeight="1" x14ac:dyDescent="0.2">
      <c r="A840" s="150" t="s">
        <v>1676</v>
      </c>
      <c r="B840" s="151" t="s">
        <v>1677</v>
      </c>
      <c r="C840" s="152" t="s">
        <v>1676</v>
      </c>
      <c r="D840" s="155">
        <v>0</v>
      </c>
      <c r="E840" s="155">
        <v>0</v>
      </c>
      <c r="F840" s="154" t="str">
        <f t="shared" si="15"/>
        <v>-</v>
      </c>
    </row>
    <row r="841" spans="1:6" ht="12.75" customHeight="1" x14ac:dyDescent="0.2">
      <c r="A841" s="150" t="s">
        <v>1678</v>
      </c>
      <c r="B841" s="151" t="s">
        <v>1679</v>
      </c>
      <c r="C841" s="152" t="s">
        <v>1678</v>
      </c>
      <c r="D841" s="155">
        <v>0</v>
      </c>
      <c r="E841" s="155">
        <v>0</v>
      </c>
      <c r="F841" s="154" t="str">
        <f t="shared" ref="F841:F904" si="16">IF(D841&lt;&gt;0,IF(E841/D841&gt;=100,"&gt;&gt;100",E841/D841*100),"-")</f>
        <v>-</v>
      </c>
    </row>
    <row r="842" spans="1:6" ht="12.75" customHeight="1" x14ac:dyDescent="0.2">
      <c r="A842" s="150" t="s">
        <v>1680</v>
      </c>
      <c r="B842" s="151" t="s">
        <v>1681</v>
      </c>
      <c r="C842" s="152" t="s">
        <v>1680</v>
      </c>
      <c r="D842" s="155">
        <v>0</v>
      </c>
      <c r="E842" s="155">
        <v>0</v>
      </c>
      <c r="F842" s="154" t="str">
        <f t="shared" si="16"/>
        <v>-</v>
      </c>
    </row>
    <row r="843" spans="1:6" ht="24" customHeight="1" x14ac:dyDescent="0.2">
      <c r="A843" s="150" t="s">
        <v>1682</v>
      </c>
      <c r="B843" s="151" t="s">
        <v>1683</v>
      </c>
      <c r="C843" s="152" t="s">
        <v>1682</v>
      </c>
      <c r="D843" s="155">
        <v>0</v>
      </c>
      <c r="E843" s="155">
        <v>0</v>
      </c>
      <c r="F843" s="154" t="str">
        <f t="shared" si="16"/>
        <v>-</v>
      </c>
    </row>
    <row r="844" spans="1:6" ht="24" customHeight="1" x14ac:dyDescent="0.2">
      <c r="A844" s="150" t="s">
        <v>1684</v>
      </c>
      <c r="B844" s="151" t="s">
        <v>1685</v>
      </c>
      <c r="C844" s="152" t="s">
        <v>1684</v>
      </c>
      <c r="D844" s="155">
        <v>0</v>
      </c>
      <c r="E844" s="155">
        <v>0</v>
      </c>
      <c r="F844" s="154" t="str">
        <f t="shared" si="16"/>
        <v>-</v>
      </c>
    </row>
    <row r="845" spans="1:6" ht="12.75" customHeight="1" x14ac:dyDescent="0.2">
      <c r="A845" s="150" t="s">
        <v>1686</v>
      </c>
      <c r="B845" s="151" t="s">
        <v>1687</v>
      </c>
      <c r="C845" s="152" t="s">
        <v>1686</v>
      </c>
      <c r="D845" s="155">
        <v>0</v>
      </c>
      <c r="E845" s="155">
        <v>0</v>
      </c>
      <c r="F845" s="154" t="str">
        <f t="shared" si="16"/>
        <v>-</v>
      </c>
    </row>
    <row r="846" spans="1:6" ht="24" customHeight="1" x14ac:dyDescent="0.2">
      <c r="A846" s="150" t="s">
        <v>1688</v>
      </c>
      <c r="B846" s="151" t="s">
        <v>1689</v>
      </c>
      <c r="C846" s="152" t="s">
        <v>1688</v>
      </c>
      <c r="D846" s="155">
        <v>0</v>
      </c>
      <c r="E846" s="155">
        <v>0</v>
      </c>
      <c r="F846" s="154" t="str">
        <f t="shared" si="16"/>
        <v>-</v>
      </c>
    </row>
    <row r="847" spans="1:6" ht="12.75" customHeight="1" x14ac:dyDescent="0.2">
      <c r="A847" s="150" t="s">
        <v>1690</v>
      </c>
      <c r="B847" s="151" t="s">
        <v>1691</v>
      </c>
      <c r="C847" s="152" t="s">
        <v>1690</v>
      </c>
      <c r="D847" s="155">
        <v>0</v>
      </c>
      <c r="E847" s="155">
        <v>0</v>
      </c>
      <c r="F847" s="154" t="str">
        <f t="shared" si="16"/>
        <v>-</v>
      </c>
    </row>
    <row r="848" spans="1:6" ht="24" customHeight="1" x14ac:dyDescent="0.2">
      <c r="A848" s="150" t="s">
        <v>1692</v>
      </c>
      <c r="B848" s="151" t="s">
        <v>1693</v>
      </c>
      <c r="C848" s="152" t="s">
        <v>1692</v>
      </c>
      <c r="D848" s="155">
        <v>0</v>
      </c>
      <c r="E848" s="155">
        <v>0</v>
      </c>
      <c r="F848" s="154" t="str">
        <f t="shared" si="16"/>
        <v>-</v>
      </c>
    </row>
    <row r="849" spans="1:6" ht="24" customHeight="1" x14ac:dyDescent="0.2">
      <c r="A849" s="150" t="s">
        <v>1694</v>
      </c>
      <c r="B849" s="151" t="s">
        <v>1695</v>
      </c>
      <c r="C849" s="152" t="s">
        <v>1694</v>
      </c>
      <c r="D849" s="155">
        <v>0</v>
      </c>
      <c r="E849" s="155">
        <v>0</v>
      </c>
      <c r="F849" s="154" t="str">
        <f t="shared" si="16"/>
        <v>-</v>
      </c>
    </row>
    <row r="850" spans="1:6" ht="12.75" customHeight="1" x14ac:dyDescent="0.2">
      <c r="A850" s="150" t="s">
        <v>1696</v>
      </c>
      <c r="B850" s="151" t="s">
        <v>1697</v>
      </c>
      <c r="C850" s="152" t="s">
        <v>1696</v>
      </c>
      <c r="D850" s="155">
        <v>0</v>
      </c>
      <c r="E850" s="155">
        <v>0</v>
      </c>
      <c r="F850" s="154" t="str">
        <f t="shared" si="16"/>
        <v>-</v>
      </c>
    </row>
    <row r="851" spans="1:6" ht="12.75" customHeight="1" x14ac:dyDescent="0.2">
      <c r="A851" s="150" t="s">
        <v>1698</v>
      </c>
      <c r="B851" s="151" t="s">
        <v>1699</v>
      </c>
      <c r="C851" s="152" t="s">
        <v>1698</v>
      </c>
      <c r="D851" s="155">
        <v>0</v>
      </c>
      <c r="E851" s="155">
        <v>0</v>
      </c>
      <c r="F851" s="154" t="str">
        <f t="shared" si="16"/>
        <v>-</v>
      </c>
    </row>
    <row r="852" spans="1:6" ht="24" customHeight="1" x14ac:dyDescent="0.2">
      <c r="A852" s="150" t="s">
        <v>1700</v>
      </c>
      <c r="B852" s="156" t="s">
        <v>1701</v>
      </c>
      <c r="C852" s="152" t="s">
        <v>1700</v>
      </c>
      <c r="D852" s="155">
        <v>0</v>
      </c>
      <c r="E852" s="155">
        <v>0</v>
      </c>
      <c r="F852" s="154" t="str">
        <f t="shared" si="16"/>
        <v>-</v>
      </c>
    </row>
    <row r="853" spans="1:6" ht="24" customHeight="1" x14ac:dyDescent="0.2">
      <c r="A853" s="150" t="s">
        <v>1702</v>
      </c>
      <c r="B853" s="156" t="s">
        <v>1703</v>
      </c>
      <c r="C853" s="152" t="s">
        <v>1702</v>
      </c>
      <c r="D853" s="155">
        <v>0</v>
      </c>
      <c r="E853" s="155">
        <v>0</v>
      </c>
      <c r="F853" s="154" t="str">
        <f t="shared" si="16"/>
        <v>-</v>
      </c>
    </row>
    <row r="854" spans="1:6" ht="24" customHeight="1" x14ac:dyDescent="0.2">
      <c r="A854" s="150" t="s">
        <v>1704</v>
      </c>
      <c r="B854" s="151" t="s">
        <v>1705</v>
      </c>
      <c r="C854" s="152" t="s">
        <v>1704</v>
      </c>
      <c r="D854" s="155">
        <v>0</v>
      </c>
      <c r="E854" s="155">
        <v>0</v>
      </c>
      <c r="F854" s="154" t="str">
        <f t="shared" si="16"/>
        <v>-</v>
      </c>
    </row>
    <row r="855" spans="1:6" ht="24" customHeight="1" x14ac:dyDescent="0.2">
      <c r="A855" s="150" t="s">
        <v>1706</v>
      </c>
      <c r="B855" s="156" t="s">
        <v>1707</v>
      </c>
      <c r="C855" s="152" t="s">
        <v>1706</v>
      </c>
      <c r="D855" s="155">
        <v>0</v>
      </c>
      <c r="E855" s="155">
        <v>0</v>
      </c>
      <c r="F855" s="154" t="str">
        <f t="shared" si="16"/>
        <v>-</v>
      </c>
    </row>
    <row r="856" spans="1:6" ht="24" customHeight="1" x14ac:dyDescent="0.2">
      <c r="A856" s="150" t="s">
        <v>1708</v>
      </c>
      <c r="B856" s="151" t="s">
        <v>1709</v>
      </c>
      <c r="C856" s="152" t="s">
        <v>1708</v>
      </c>
      <c r="D856" s="155">
        <v>0</v>
      </c>
      <c r="E856" s="155">
        <v>0</v>
      </c>
      <c r="F856" s="154" t="str">
        <f t="shared" si="16"/>
        <v>-</v>
      </c>
    </row>
    <row r="857" spans="1:6" ht="12.75" customHeight="1" x14ac:dyDescent="0.2">
      <c r="A857" s="150" t="s">
        <v>1710</v>
      </c>
      <c r="B857" s="151" t="s">
        <v>1711</v>
      </c>
      <c r="C857" s="152" t="s">
        <v>1710</v>
      </c>
      <c r="D857" s="155">
        <v>0</v>
      </c>
      <c r="E857" s="155">
        <v>0</v>
      </c>
      <c r="F857" s="154" t="str">
        <f t="shared" si="16"/>
        <v>-</v>
      </c>
    </row>
    <row r="858" spans="1:6" ht="12.75" customHeight="1" x14ac:dyDescent="0.2">
      <c r="A858" s="150" t="s">
        <v>1712</v>
      </c>
      <c r="B858" s="151" t="s">
        <v>1713</v>
      </c>
      <c r="C858" s="152" t="s">
        <v>1712</v>
      </c>
      <c r="D858" s="155">
        <v>0</v>
      </c>
      <c r="E858" s="155">
        <v>0</v>
      </c>
      <c r="F858" s="154" t="str">
        <f t="shared" si="16"/>
        <v>-</v>
      </c>
    </row>
    <row r="859" spans="1:6" ht="12.75" customHeight="1" x14ac:dyDescent="0.2">
      <c r="A859" s="150" t="s">
        <v>1714</v>
      </c>
      <c r="B859" s="151" t="s">
        <v>1715</v>
      </c>
      <c r="C859" s="152" t="s">
        <v>1714</v>
      </c>
      <c r="D859" s="155">
        <v>0</v>
      </c>
      <c r="E859" s="155">
        <v>0</v>
      </c>
      <c r="F859" s="154" t="str">
        <f t="shared" si="16"/>
        <v>-</v>
      </c>
    </row>
    <row r="860" spans="1:6" ht="12.75" customHeight="1" x14ac:dyDescent="0.2">
      <c r="A860" s="150" t="s">
        <v>1716</v>
      </c>
      <c r="B860" s="151" t="s">
        <v>1717</v>
      </c>
      <c r="C860" s="152" t="s">
        <v>1716</v>
      </c>
      <c r="D860" s="155">
        <v>0</v>
      </c>
      <c r="E860" s="155">
        <v>0</v>
      </c>
      <c r="F860" s="154" t="str">
        <f t="shared" si="16"/>
        <v>-</v>
      </c>
    </row>
    <row r="861" spans="1:6" ht="12.75" customHeight="1" x14ac:dyDescent="0.2">
      <c r="A861" s="150" t="s">
        <v>1718</v>
      </c>
      <c r="B861" s="151" t="s">
        <v>1719</v>
      </c>
      <c r="C861" s="152" t="s">
        <v>1718</v>
      </c>
      <c r="D861" s="155">
        <v>0</v>
      </c>
      <c r="E861" s="155">
        <v>0</v>
      </c>
      <c r="F861" s="154" t="str">
        <f t="shared" si="16"/>
        <v>-</v>
      </c>
    </row>
    <row r="862" spans="1:6" ht="12.75" customHeight="1" x14ac:dyDescent="0.2">
      <c r="A862" s="150" t="s">
        <v>1720</v>
      </c>
      <c r="B862" s="151" t="s">
        <v>1721</v>
      </c>
      <c r="C862" s="152" t="s">
        <v>1720</v>
      </c>
      <c r="D862" s="155">
        <v>0</v>
      </c>
      <c r="E862" s="155">
        <v>0</v>
      </c>
      <c r="F862" s="154" t="str">
        <f t="shared" si="16"/>
        <v>-</v>
      </c>
    </row>
    <row r="863" spans="1:6" ht="12.75" customHeight="1" x14ac:dyDescent="0.2">
      <c r="A863" s="150" t="s">
        <v>1722</v>
      </c>
      <c r="B863" s="151" t="s">
        <v>1723</v>
      </c>
      <c r="C863" s="152" t="s">
        <v>1722</v>
      </c>
      <c r="D863" s="155">
        <v>0</v>
      </c>
      <c r="E863" s="155">
        <v>0</v>
      </c>
      <c r="F863" s="154" t="str">
        <f t="shared" si="16"/>
        <v>-</v>
      </c>
    </row>
    <row r="864" spans="1:6" ht="12.75" customHeight="1" x14ac:dyDescent="0.2">
      <c r="A864" s="150" t="s">
        <v>1724</v>
      </c>
      <c r="B864" s="151" t="s">
        <v>1725</v>
      </c>
      <c r="C864" s="152" t="s">
        <v>1724</v>
      </c>
      <c r="D864" s="155">
        <v>0</v>
      </c>
      <c r="E864" s="155">
        <v>0</v>
      </c>
      <c r="F864" s="154" t="str">
        <f t="shared" si="16"/>
        <v>-</v>
      </c>
    </row>
    <row r="865" spans="1:6" ht="12.75" customHeight="1" x14ac:dyDescent="0.2">
      <c r="A865" s="150" t="s">
        <v>1726</v>
      </c>
      <c r="B865" s="151" t="s">
        <v>1727</v>
      </c>
      <c r="C865" s="152" t="s">
        <v>1726</v>
      </c>
      <c r="D865" s="155">
        <v>0</v>
      </c>
      <c r="E865" s="155">
        <v>0</v>
      </c>
      <c r="F865" s="154" t="str">
        <f t="shared" si="16"/>
        <v>-</v>
      </c>
    </row>
    <row r="866" spans="1:6" ht="12.75" customHeight="1" x14ac:dyDescent="0.2">
      <c r="A866" s="150" t="s">
        <v>1728</v>
      </c>
      <c r="B866" s="151" t="s">
        <v>1729</v>
      </c>
      <c r="C866" s="152" t="s">
        <v>1728</v>
      </c>
      <c r="D866" s="155">
        <v>0</v>
      </c>
      <c r="E866" s="155">
        <v>0</v>
      </c>
      <c r="F866" s="154" t="str">
        <f t="shared" si="16"/>
        <v>-</v>
      </c>
    </row>
    <row r="867" spans="1:6" ht="12.75" customHeight="1" x14ac:dyDescent="0.2">
      <c r="A867" s="150" t="s">
        <v>1730</v>
      </c>
      <c r="B867" s="151" t="s">
        <v>1731</v>
      </c>
      <c r="C867" s="152" t="s">
        <v>1730</v>
      </c>
      <c r="D867" s="155">
        <v>0</v>
      </c>
      <c r="E867" s="155">
        <v>0</v>
      </c>
      <c r="F867" s="154" t="str">
        <f t="shared" si="16"/>
        <v>-</v>
      </c>
    </row>
    <row r="868" spans="1:6" ht="12.75" customHeight="1" x14ac:dyDescent="0.2">
      <c r="A868" s="150" t="s">
        <v>1732</v>
      </c>
      <c r="B868" s="151" t="s">
        <v>1733</v>
      </c>
      <c r="C868" s="152" t="s">
        <v>1732</v>
      </c>
      <c r="D868" s="155">
        <v>0</v>
      </c>
      <c r="E868" s="155">
        <v>0</v>
      </c>
      <c r="F868" s="154" t="str">
        <f t="shared" si="16"/>
        <v>-</v>
      </c>
    </row>
    <row r="869" spans="1:6" ht="24" customHeight="1" x14ac:dyDescent="0.2">
      <c r="A869" s="150" t="s">
        <v>1734</v>
      </c>
      <c r="B869" s="156" t="s">
        <v>1735</v>
      </c>
      <c r="C869" s="152" t="s">
        <v>1734</v>
      </c>
      <c r="D869" s="155">
        <v>0</v>
      </c>
      <c r="E869" s="155">
        <v>0</v>
      </c>
      <c r="F869" s="154" t="str">
        <f t="shared" si="16"/>
        <v>-</v>
      </c>
    </row>
    <row r="870" spans="1:6" ht="24" customHeight="1" x14ac:dyDescent="0.2">
      <c r="A870" s="150" t="s">
        <v>1736</v>
      </c>
      <c r="B870" s="156" t="s">
        <v>1737</v>
      </c>
      <c r="C870" s="152" t="s">
        <v>1736</v>
      </c>
      <c r="D870" s="155">
        <v>0</v>
      </c>
      <c r="E870" s="155">
        <v>0</v>
      </c>
      <c r="F870" s="154" t="str">
        <f t="shared" si="16"/>
        <v>-</v>
      </c>
    </row>
    <row r="871" spans="1:6" ht="24" customHeight="1" x14ac:dyDescent="0.2">
      <c r="A871" s="150" t="s">
        <v>1738</v>
      </c>
      <c r="B871" s="151" t="s">
        <v>1739</v>
      </c>
      <c r="C871" s="152" t="s">
        <v>1738</v>
      </c>
      <c r="D871" s="155">
        <v>0</v>
      </c>
      <c r="E871" s="155">
        <v>0</v>
      </c>
      <c r="F871" s="154" t="str">
        <f t="shared" si="16"/>
        <v>-</v>
      </c>
    </row>
    <row r="872" spans="1:6" ht="24" customHeight="1" x14ac:dyDescent="0.2">
      <c r="A872" s="150" t="s">
        <v>1740</v>
      </c>
      <c r="B872" s="151" t="s">
        <v>1741</v>
      </c>
      <c r="C872" s="152" t="s">
        <v>1740</v>
      </c>
      <c r="D872" s="155">
        <v>0</v>
      </c>
      <c r="E872" s="155">
        <v>0</v>
      </c>
      <c r="F872" s="154" t="str">
        <f t="shared" si="16"/>
        <v>-</v>
      </c>
    </row>
    <row r="873" spans="1:6" ht="12.75" customHeight="1" x14ac:dyDescent="0.2">
      <c r="A873" s="150" t="s">
        <v>1742</v>
      </c>
      <c r="B873" s="151" t="s">
        <v>1743</v>
      </c>
      <c r="C873" s="152" t="s">
        <v>1742</v>
      </c>
      <c r="D873" s="155">
        <v>0</v>
      </c>
      <c r="E873" s="155">
        <v>0</v>
      </c>
      <c r="F873" s="154" t="str">
        <f t="shared" si="16"/>
        <v>-</v>
      </c>
    </row>
    <row r="874" spans="1:6" ht="12.75" customHeight="1" x14ac:dyDescent="0.2">
      <c r="A874" s="150" t="s">
        <v>1744</v>
      </c>
      <c r="B874" s="151" t="s">
        <v>1745</v>
      </c>
      <c r="C874" s="152" t="s">
        <v>1744</v>
      </c>
      <c r="D874" s="155">
        <v>0</v>
      </c>
      <c r="E874" s="155">
        <v>0</v>
      </c>
      <c r="F874" s="154" t="str">
        <f t="shared" si="16"/>
        <v>-</v>
      </c>
    </row>
    <row r="875" spans="1:6" ht="12.75" customHeight="1" x14ac:dyDescent="0.2">
      <c r="A875" s="150" t="s">
        <v>1746</v>
      </c>
      <c r="B875" s="151" t="s">
        <v>1747</v>
      </c>
      <c r="C875" s="152" t="s">
        <v>1746</v>
      </c>
      <c r="D875" s="155">
        <v>0</v>
      </c>
      <c r="E875" s="155">
        <v>0</v>
      </c>
      <c r="F875" s="154" t="str">
        <f t="shared" si="16"/>
        <v>-</v>
      </c>
    </row>
    <row r="876" spans="1:6" ht="12.75" customHeight="1" x14ac:dyDescent="0.2">
      <c r="A876" s="150" t="s">
        <v>1748</v>
      </c>
      <c r="B876" s="151" t="s">
        <v>1749</v>
      </c>
      <c r="C876" s="152" t="s">
        <v>1748</v>
      </c>
      <c r="D876" s="155">
        <v>0</v>
      </c>
      <c r="E876" s="155">
        <v>0</v>
      </c>
      <c r="F876" s="154" t="str">
        <f t="shared" si="16"/>
        <v>-</v>
      </c>
    </row>
    <row r="877" spans="1:6" ht="12.75" customHeight="1" x14ac:dyDescent="0.2">
      <c r="A877" s="150" t="s">
        <v>1750</v>
      </c>
      <c r="B877" s="151" t="s">
        <v>1751</v>
      </c>
      <c r="C877" s="152" t="s">
        <v>1750</v>
      </c>
      <c r="D877" s="155">
        <v>0</v>
      </c>
      <c r="E877" s="155">
        <v>0</v>
      </c>
      <c r="F877" s="154" t="str">
        <f t="shared" si="16"/>
        <v>-</v>
      </c>
    </row>
    <row r="878" spans="1:6" ht="12.75" customHeight="1" x14ac:dyDescent="0.2">
      <c r="A878" s="150" t="s">
        <v>1752</v>
      </c>
      <c r="B878" s="151" t="s">
        <v>1753</v>
      </c>
      <c r="C878" s="152" t="s">
        <v>1752</v>
      </c>
      <c r="D878" s="155">
        <v>0</v>
      </c>
      <c r="E878" s="155">
        <v>0</v>
      </c>
      <c r="F878" s="154" t="str">
        <f t="shared" si="16"/>
        <v>-</v>
      </c>
    </row>
    <row r="879" spans="1:6" ht="12.75" customHeight="1" x14ac:dyDescent="0.2">
      <c r="A879" s="150" t="s">
        <v>1754</v>
      </c>
      <c r="B879" s="151" t="s">
        <v>1755</v>
      </c>
      <c r="C879" s="152" t="s">
        <v>1754</v>
      </c>
      <c r="D879" s="155">
        <v>0</v>
      </c>
      <c r="E879" s="155">
        <v>0</v>
      </c>
      <c r="F879" s="154" t="str">
        <f t="shared" si="16"/>
        <v>-</v>
      </c>
    </row>
    <row r="880" spans="1:6" ht="12.75" customHeight="1" x14ac:dyDescent="0.2">
      <c r="A880" s="150" t="s">
        <v>1756</v>
      </c>
      <c r="B880" s="151" t="s">
        <v>1757</v>
      </c>
      <c r="C880" s="152" t="s">
        <v>1756</v>
      </c>
      <c r="D880" s="155">
        <v>0</v>
      </c>
      <c r="E880" s="155">
        <v>0</v>
      </c>
      <c r="F880" s="154" t="str">
        <f t="shared" si="16"/>
        <v>-</v>
      </c>
    </row>
    <row r="881" spans="1:6" ht="12.75" customHeight="1" x14ac:dyDescent="0.2">
      <c r="A881" s="150" t="s">
        <v>1758</v>
      </c>
      <c r="B881" s="151" t="s">
        <v>1759</v>
      </c>
      <c r="C881" s="152" t="s">
        <v>1758</v>
      </c>
      <c r="D881" s="155">
        <v>0</v>
      </c>
      <c r="E881" s="155">
        <v>0</v>
      </c>
      <c r="F881" s="154" t="str">
        <f t="shared" si="16"/>
        <v>-</v>
      </c>
    </row>
    <row r="882" spans="1:6" ht="24" customHeight="1" x14ac:dyDescent="0.2">
      <c r="A882" s="150" t="s">
        <v>1760</v>
      </c>
      <c r="B882" s="151" t="s">
        <v>1761</v>
      </c>
      <c r="C882" s="152" t="s">
        <v>1760</v>
      </c>
      <c r="D882" s="155">
        <v>0</v>
      </c>
      <c r="E882" s="155">
        <v>0</v>
      </c>
      <c r="F882" s="154" t="str">
        <f t="shared" si="16"/>
        <v>-</v>
      </c>
    </row>
    <row r="883" spans="1:6" ht="24" customHeight="1" x14ac:dyDescent="0.2">
      <c r="A883" s="150" t="s">
        <v>1762</v>
      </c>
      <c r="B883" s="151" t="s">
        <v>1763</v>
      </c>
      <c r="C883" s="152" t="s">
        <v>1762</v>
      </c>
      <c r="D883" s="155">
        <v>0</v>
      </c>
      <c r="E883" s="155">
        <v>0</v>
      </c>
      <c r="F883" s="154" t="str">
        <f t="shared" si="16"/>
        <v>-</v>
      </c>
    </row>
    <row r="884" spans="1:6" ht="12.75" customHeight="1" x14ac:dyDescent="0.2">
      <c r="A884" s="150" t="s">
        <v>1764</v>
      </c>
      <c r="B884" s="151" t="s">
        <v>1765</v>
      </c>
      <c r="C884" s="152" t="s">
        <v>1764</v>
      </c>
      <c r="D884" s="155">
        <v>0</v>
      </c>
      <c r="E884" s="155">
        <v>0</v>
      </c>
      <c r="F884" s="154" t="str">
        <f t="shared" si="16"/>
        <v>-</v>
      </c>
    </row>
    <row r="885" spans="1:6" ht="24" customHeight="1" x14ac:dyDescent="0.2">
      <c r="A885" s="150" t="s">
        <v>1766</v>
      </c>
      <c r="B885" s="151" t="s">
        <v>1767</v>
      </c>
      <c r="C885" s="152" t="s">
        <v>1766</v>
      </c>
      <c r="D885" s="155">
        <v>0</v>
      </c>
      <c r="E885" s="155">
        <v>0</v>
      </c>
      <c r="F885" s="154" t="str">
        <f t="shared" si="16"/>
        <v>-</v>
      </c>
    </row>
    <row r="886" spans="1:6" ht="24" customHeight="1" x14ac:dyDescent="0.2">
      <c r="A886" s="150" t="s">
        <v>1768</v>
      </c>
      <c r="B886" s="151" t="s">
        <v>1769</v>
      </c>
      <c r="C886" s="152" t="s">
        <v>1768</v>
      </c>
      <c r="D886" s="155">
        <v>0</v>
      </c>
      <c r="E886" s="155">
        <v>0</v>
      </c>
      <c r="F886" s="154" t="str">
        <f t="shared" si="16"/>
        <v>-</v>
      </c>
    </row>
    <row r="887" spans="1:6" ht="24" customHeight="1" x14ac:dyDescent="0.2">
      <c r="A887" s="150" t="s">
        <v>1770</v>
      </c>
      <c r="B887" s="151" t="s">
        <v>1771</v>
      </c>
      <c r="C887" s="152" t="s">
        <v>1770</v>
      </c>
      <c r="D887" s="155">
        <v>0</v>
      </c>
      <c r="E887" s="155">
        <v>0</v>
      </c>
      <c r="F887" s="154" t="str">
        <f t="shared" si="16"/>
        <v>-</v>
      </c>
    </row>
    <row r="888" spans="1:6" ht="24" customHeight="1" x14ac:dyDescent="0.2">
      <c r="A888" s="150" t="s">
        <v>1772</v>
      </c>
      <c r="B888" s="151" t="s">
        <v>1773</v>
      </c>
      <c r="C888" s="152" t="s">
        <v>1772</v>
      </c>
      <c r="D888" s="155">
        <v>0</v>
      </c>
      <c r="E888" s="155">
        <v>0</v>
      </c>
      <c r="F888" s="154" t="str">
        <f t="shared" si="16"/>
        <v>-</v>
      </c>
    </row>
    <row r="889" spans="1:6" ht="24" customHeight="1" x14ac:dyDescent="0.2">
      <c r="A889" s="150" t="s">
        <v>1774</v>
      </c>
      <c r="B889" s="156" t="s">
        <v>1775</v>
      </c>
      <c r="C889" s="152" t="s">
        <v>1774</v>
      </c>
      <c r="D889" s="155">
        <v>0</v>
      </c>
      <c r="E889" s="155">
        <v>0</v>
      </c>
      <c r="F889" s="154" t="str">
        <f t="shared" si="16"/>
        <v>-</v>
      </c>
    </row>
    <row r="890" spans="1:6" ht="24" customHeight="1" x14ac:dyDescent="0.2">
      <c r="A890" s="150" t="s">
        <v>1776</v>
      </c>
      <c r="B890" s="156" t="s">
        <v>1777</v>
      </c>
      <c r="C890" s="152" t="s">
        <v>1776</v>
      </c>
      <c r="D890" s="155">
        <v>0</v>
      </c>
      <c r="E890" s="155">
        <v>0</v>
      </c>
      <c r="F890" s="154" t="str">
        <f t="shared" si="16"/>
        <v>-</v>
      </c>
    </row>
    <row r="891" spans="1:6" ht="12.75" customHeight="1" x14ac:dyDescent="0.2">
      <c r="A891" s="150" t="s">
        <v>1778</v>
      </c>
      <c r="B891" s="151" t="s">
        <v>1779</v>
      </c>
      <c r="C891" s="152" t="s">
        <v>1778</v>
      </c>
      <c r="D891" s="155">
        <v>0</v>
      </c>
      <c r="E891" s="155">
        <v>0</v>
      </c>
      <c r="F891" s="154" t="str">
        <f t="shared" si="16"/>
        <v>-</v>
      </c>
    </row>
    <row r="892" spans="1:6" ht="12.75" customHeight="1" x14ac:dyDescent="0.2">
      <c r="A892" s="150" t="s">
        <v>1780</v>
      </c>
      <c r="B892" s="151" t="s">
        <v>1781</v>
      </c>
      <c r="C892" s="152" t="s">
        <v>1780</v>
      </c>
      <c r="D892" s="155">
        <v>0</v>
      </c>
      <c r="E892" s="155">
        <v>0</v>
      </c>
      <c r="F892" s="154" t="str">
        <f t="shared" si="16"/>
        <v>-</v>
      </c>
    </row>
    <row r="893" spans="1:6" ht="12.75" customHeight="1" x14ac:dyDescent="0.2">
      <c r="A893" s="150" t="s">
        <v>1782</v>
      </c>
      <c r="B893" s="151" t="s">
        <v>1783</v>
      </c>
      <c r="C893" s="152" t="s">
        <v>1782</v>
      </c>
      <c r="D893" s="155">
        <v>0</v>
      </c>
      <c r="E893" s="155">
        <v>0</v>
      </c>
      <c r="F893" s="154" t="str">
        <f t="shared" si="16"/>
        <v>-</v>
      </c>
    </row>
    <row r="894" spans="1:6" ht="12.75" customHeight="1" x14ac:dyDescent="0.2">
      <c r="A894" s="150" t="s">
        <v>1784</v>
      </c>
      <c r="B894" s="151" t="s">
        <v>1785</v>
      </c>
      <c r="C894" s="152" t="s">
        <v>1784</v>
      </c>
      <c r="D894" s="155">
        <v>0</v>
      </c>
      <c r="E894" s="155">
        <v>0</v>
      </c>
      <c r="F894" s="154" t="str">
        <f t="shared" si="16"/>
        <v>-</v>
      </c>
    </row>
    <row r="895" spans="1:6" ht="12.75" customHeight="1" x14ac:dyDescent="0.2">
      <c r="A895" s="150" t="s">
        <v>1786</v>
      </c>
      <c r="B895" s="151" t="s">
        <v>1787</v>
      </c>
      <c r="C895" s="152" t="s">
        <v>1786</v>
      </c>
      <c r="D895" s="155">
        <v>0</v>
      </c>
      <c r="E895" s="155">
        <v>0</v>
      </c>
      <c r="F895" s="154" t="str">
        <f t="shared" si="16"/>
        <v>-</v>
      </c>
    </row>
    <row r="896" spans="1:6" ht="12.75" customHeight="1" x14ac:dyDescent="0.2">
      <c r="A896" s="150" t="s">
        <v>1788</v>
      </c>
      <c r="B896" s="151" t="s">
        <v>1789</v>
      </c>
      <c r="C896" s="152" t="s">
        <v>1788</v>
      </c>
      <c r="D896" s="155">
        <v>0</v>
      </c>
      <c r="E896" s="155">
        <v>0</v>
      </c>
      <c r="F896" s="154" t="str">
        <f t="shared" si="16"/>
        <v>-</v>
      </c>
    </row>
    <row r="897" spans="1:6" ht="24" customHeight="1" x14ac:dyDescent="0.2">
      <c r="A897" s="150" t="s">
        <v>1790</v>
      </c>
      <c r="B897" s="151" t="s">
        <v>1791</v>
      </c>
      <c r="C897" s="152" t="s">
        <v>1790</v>
      </c>
      <c r="D897" s="155">
        <v>0</v>
      </c>
      <c r="E897" s="155">
        <v>0</v>
      </c>
      <c r="F897" s="154" t="str">
        <f t="shared" si="16"/>
        <v>-</v>
      </c>
    </row>
    <row r="898" spans="1:6" ht="12.75" customHeight="1" x14ac:dyDescent="0.2">
      <c r="A898" s="150" t="s">
        <v>1792</v>
      </c>
      <c r="B898" s="151" t="s">
        <v>1793</v>
      </c>
      <c r="C898" s="152" t="s">
        <v>1792</v>
      </c>
      <c r="D898" s="155">
        <v>0</v>
      </c>
      <c r="E898" s="155">
        <v>0</v>
      </c>
      <c r="F898" s="154" t="str">
        <f t="shared" si="16"/>
        <v>-</v>
      </c>
    </row>
    <row r="899" spans="1:6" ht="12.75" customHeight="1" x14ac:dyDescent="0.2">
      <c r="A899" s="150" t="s">
        <v>1794</v>
      </c>
      <c r="B899" s="151" t="s">
        <v>1795</v>
      </c>
      <c r="C899" s="152" t="s">
        <v>1794</v>
      </c>
      <c r="D899" s="155">
        <v>0</v>
      </c>
      <c r="E899" s="155">
        <v>0</v>
      </c>
      <c r="F899" s="154" t="str">
        <f t="shared" si="16"/>
        <v>-</v>
      </c>
    </row>
    <row r="900" spans="1:6" ht="12.75" customHeight="1" x14ac:dyDescent="0.2">
      <c r="A900" s="150" t="s">
        <v>1796</v>
      </c>
      <c r="B900" s="151" t="s">
        <v>1797</v>
      </c>
      <c r="C900" s="152" t="s">
        <v>1796</v>
      </c>
      <c r="D900" s="155">
        <v>0</v>
      </c>
      <c r="E900" s="155">
        <v>0</v>
      </c>
      <c r="F900" s="154" t="str">
        <f t="shared" si="16"/>
        <v>-</v>
      </c>
    </row>
    <row r="901" spans="1:6" ht="12.75" customHeight="1" x14ac:dyDescent="0.2">
      <c r="A901" s="150" t="s">
        <v>1798</v>
      </c>
      <c r="B901" s="151" t="s">
        <v>1799</v>
      </c>
      <c r="C901" s="152" t="s">
        <v>1798</v>
      </c>
      <c r="D901" s="155">
        <v>0</v>
      </c>
      <c r="E901" s="155">
        <v>0</v>
      </c>
      <c r="F901" s="154" t="str">
        <f t="shared" si="16"/>
        <v>-</v>
      </c>
    </row>
    <row r="902" spans="1:6" ht="12.75" customHeight="1" x14ac:dyDescent="0.2">
      <c r="A902" s="150" t="s">
        <v>1800</v>
      </c>
      <c r="B902" s="151" t="s">
        <v>1801</v>
      </c>
      <c r="C902" s="152" t="s">
        <v>1800</v>
      </c>
      <c r="D902" s="155">
        <v>0</v>
      </c>
      <c r="E902" s="155">
        <v>0</v>
      </c>
      <c r="F902" s="154" t="str">
        <f t="shared" si="16"/>
        <v>-</v>
      </c>
    </row>
    <row r="903" spans="1:6" ht="12.75" customHeight="1" x14ac:dyDescent="0.2">
      <c r="A903" s="150" t="s">
        <v>1802</v>
      </c>
      <c r="B903" s="151" t="s">
        <v>1803</v>
      </c>
      <c r="C903" s="152" t="s">
        <v>1802</v>
      </c>
      <c r="D903" s="155">
        <v>0</v>
      </c>
      <c r="E903" s="155">
        <v>0</v>
      </c>
      <c r="F903" s="154" t="str">
        <f t="shared" si="16"/>
        <v>-</v>
      </c>
    </row>
    <row r="904" spans="1:6" ht="12.75" customHeight="1" x14ac:dyDescent="0.2">
      <c r="A904" s="150" t="s">
        <v>1804</v>
      </c>
      <c r="B904" s="151" t="s">
        <v>1805</v>
      </c>
      <c r="C904" s="152" t="s">
        <v>1804</v>
      </c>
      <c r="D904" s="155">
        <v>0</v>
      </c>
      <c r="E904" s="155">
        <v>0</v>
      </c>
      <c r="F904" s="154" t="str">
        <f t="shared" si="16"/>
        <v>-</v>
      </c>
    </row>
    <row r="905" spans="1:6" ht="12.75" customHeight="1" x14ac:dyDescent="0.2">
      <c r="A905" s="150" t="s">
        <v>1806</v>
      </c>
      <c r="B905" s="151" t="s">
        <v>1807</v>
      </c>
      <c r="C905" s="152" t="s">
        <v>1806</v>
      </c>
      <c r="D905" s="155">
        <v>0</v>
      </c>
      <c r="E905" s="155">
        <v>0</v>
      </c>
      <c r="F905" s="154" t="str">
        <f t="shared" ref="F905:F968" si="17">IF(D905&lt;&gt;0,IF(E905/D905&gt;=100,"&gt;&gt;100",E905/D905*100),"-")</f>
        <v>-</v>
      </c>
    </row>
    <row r="906" spans="1:6" ht="12.75" customHeight="1" x14ac:dyDescent="0.2">
      <c r="A906" s="150" t="s">
        <v>1808</v>
      </c>
      <c r="B906" s="151" t="s">
        <v>1809</v>
      </c>
      <c r="C906" s="152" t="s">
        <v>1808</v>
      </c>
      <c r="D906" s="155">
        <v>0</v>
      </c>
      <c r="E906" s="155">
        <v>0</v>
      </c>
      <c r="F906" s="154" t="str">
        <f t="shared" si="17"/>
        <v>-</v>
      </c>
    </row>
    <row r="907" spans="1:6" ht="12.75" customHeight="1" x14ac:dyDescent="0.2">
      <c r="A907" s="150" t="s">
        <v>1810</v>
      </c>
      <c r="B907" s="151" t="s">
        <v>1811</v>
      </c>
      <c r="C907" s="152" t="s">
        <v>1810</v>
      </c>
      <c r="D907" s="155">
        <v>0</v>
      </c>
      <c r="E907" s="155">
        <v>0</v>
      </c>
      <c r="F907" s="154" t="str">
        <f t="shared" si="17"/>
        <v>-</v>
      </c>
    </row>
    <row r="908" spans="1:6" ht="12.75" customHeight="1" x14ac:dyDescent="0.2">
      <c r="A908" s="150" t="s">
        <v>1812</v>
      </c>
      <c r="B908" s="151" t="s">
        <v>1813</v>
      </c>
      <c r="C908" s="152" t="s">
        <v>1812</v>
      </c>
      <c r="D908" s="155">
        <v>0</v>
      </c>
      <c r="E908" s="155">
        <v>0</v>
      </c>
      <c r="F908" s="154" t="str">
        <f t="shared" si="17"/>
        <v>-</v>
      </c>
    </row>
    <row r="909" spans="1:6" ht="12.75" customHeight="1" x14ac:dyDescent="0.2">
      <c r="A909" s="150" t="s">
        <v>1814</v>
      </c>
      <c r="B909" s="151" t="s">
        <v>1815</v>
      </c>
      <c r="C909" s="152" t="s">
        <v>1814</v>
      </c>
      <c r="D909" s="155">
        <v>0</v>
      </c>
      <c r="E909" s="155">
        <v>0</v>
      </c>
      <c r="F909" s="154" t="str">
        <f t="shared" si="17"/>
        <v>-</v>
      </c>
    </row>
    <row r="910" spans="1:6" ht="24" customHeight="1" x14ac:dyDescent="0.2">
      <c r="A910" s="150" t="s">
        <v>1816</v>
      </c>
      <c r="B910" s="156" t="s">
        <v>1817</v>
      </c>
      <c r="C910" s="152" t="s">
        <v>1816</v>
      </c>
      <c r="D910" s="155">
        <v>0</v>
      </c>
      <c r="E910" s="155">
        <v>0</v>
      </c>
      <c r="F910" s="154" t="str">
        <f t="shared" si="17"/>
        <v>-</v>
      </c>
    </row>
    <row r="911" spans="1:6" ht="24" customHeight="1" x14ac:dyDescent="0.2">
      <c r="A911" s="150" t="s">
        <v>1818</v>
      </c>
      <c r="B911" s="156" t="s">
        <v>1819</v>
      </c>
      <c r="C911" s="152" t="s">
        <v>1818</v>
      </c>
      <c r="D911" s="155">
        <v>0</v>
      </c>
      <c r="E911" s="155">
        <v>0</v>
      </c>
      <c r="F911" s="154" t="str">
        <f t="shared" si="17"/>
        <v>-</v>
      </c>
    </row>
    <row r="912" spans="1:6" ht="24" customHeight="1" x14ac:dyDescent="0.2">
      <c r="A912" s="150" t="s">
        <v>1820</v>
      </c>
      <c r="B912" s="151" t="s">
        <v>1821</v>
      </c>
      <c r="C912" s="152" t="s">
        <v>1820</v>
      </c>
      <c r="D912" s="155">
        <v>0</v>
      </c>
      <c r="E912" s="155">
        <v>0</v>
      </c>
      <c r="F912" s="154" t="str">
        <f t="shared" si="17"/>
        <v>-</v>
      </c>
    </row>
    <row r="913" spans="1:6" ht="24" customHeight="1" x14ac:dyDescent="0.2">
      <c r="A913" s="150" t="s">
        <v>1822</v>
      </c>
      <c r="B913" s="151" t="s">
        <v>1823</v>
      </c>
      <c r="C913" s="152" t="s">
        <v>1822</v>
      </c>
      <c r="D913" s="155">
        <v>0</v>
      </c>
      <c r="E913" s="155">
        <v>0</v>
      </c>
      <c r="F913" s="154" t="str">
        <f t="shared" si="17"/>
        <v>-</v>
      </c>
    </row>
    <row r="914" spans="1:6" ht="12.75" customHeight="1" x14ac:dyDescent="0.2">
      <c r="A914" s="150" t="s">
        <v>1824</v>
      </c>
      <c r="B914" s="151" t="s">
        <v>1825</v>
      </c>
      <c r="C914" s="152" t="s">
        <v>1824</v>
      </c>
      <c r="D914" s="155">
        <v>0</v>
      </c>
      <c r="E914" s="155">
        <v>0</v>
      </c>
      <c r="F914" s="154" t="str">
        <f t="shared" si="17"/>
        <v>-</v>
      </c>
    </row>
    <row r="915" spans="1:6" ht="24" customHeight="1" x14ac:dyDescent="0.2">
      <c r="A915" s="150" t="s">
        <v>1826</v>
      </c>
      <c r="B915" s="156" t="s">
        <v>1827</v>
      </c>
      <c r="C915" s="152" t="s">
        <v>1826</v>
      </c>
      <c r="D915" s="155">
        <v>0</v>
      </c>
      <c r="E915" s="155">
        <v>0</v>
      </c>
      <c r="F915" s="154" t="str">
        <f t="shared" si="17"/>
        <v>-</v>
      </c>
    </row>
    <row r="916" spans="1:6" ht="12.75" customHeight="1" x14ac:dyDescent="0.2">
      <c r="A916" s="150" t="s">
        <v>1828</v>
      </c>
      <c r="B916" s="151" t="s">
        <v>1829</v>
      </c>
      <c r="C916" s="152" t="s">
        <v>1828</v>
      </c>
      <c r="D916" s="155">
        <v>0</v>
      </c>
      <c r="E916" s="155">
        <v>0</v>
      </c>
      <c r="F916" s="154" t="str">
        <f t="shared" si="17"/>
        <v>-</v>
      </c>
    </row>
    <row r="917" spans="1:6" ht="12.75" customHeight="1" x14ac:dyDescent="0.2">
      <c r="A917" s="150" t="s">
        <v>1830</v>
      </c>
      <c r="B917" s="151" t="s">
        <v>1831</v>
      </c>
      <c r="C917" s="152" t="s">
        <v>1830</v>
      </c>
      <c r="D917" s="155">
        <v>0</v>
      </c>
      <c r="E917" s="155">
        <v>0</v>
      </c>
      <c r="F917" s="154" t="str">
        <f t="shared" si="17"/>
        <v>-</v>
      </c>
    </row>
    <row r="918" spans="1:6" ht="24" customHeight="1" x14ac:dyDescent="0.2">
      <c r="A918" s="150" t="s">
        <v>1832</v>
      </c>
      <c r="B918" s="151" t="s">
        <v>1833</v>
      </c>
      <c r="C918" s="152" t="s">
        <v>1832</v>
      </c>
      <c r="D918" s="155">
        <v>0</v>
      </c>
      <c r="E918" s="155">
        <v>0</v>
      </c>
      <c r="F918" s="154" t="str">
        <f t="shared" si="17"/>
        <v>-</v>
      </c>
    </row>
    <row r="919" spans="1:6" ht="12.75" customHeight="1" x14ac:dyDescent="0.2">
      <c r="A919" s="150" t="s">
        <v>1834</v>
      </c>
      <c r="B919" s="151" t="s">
        <v>1835</v>
      </c>
      <c r="C919" s="152" t="s">
        <v>1834</v>
      </c>
      <c r="D919" s="155">
        <v>0</v>
      </c>
      <c r="E919" s="155">
        <v>0</v>
      </c>
      <c r="F919" s="154" t="str">
        <f t="shared" si="17"/>
        <v>-</v>
      </c>
    </row>
    <row r="920" spans="1:6" ht="12.75" customHeight="1" x14ac:dyDescent="0.2">
      <c r="A920" s="150" t="s">
        <v>1836</v>
      </c>
      <c r="B920" s="151" t="s">
        <v>1837</v>
      </c>
      <c r="C920" s="152" t="s">
        <v>1836</v>
      </c>
      <c r="D920" s="155">
        <v>0</v>
      </c>
      <c r="E920" s="155">
        <v>0</v>
      </c>
      <c r="F920" s="154" t="str">
        <f t="shared" si="17"/>
        <v>-</v>
      </c>
    </row>
    <row r="921" spans="1:6" ht="24" customHeight="1" x14ac:dyDescent="0.2">
      <c r="A921" s="150" t="s">
        <v>1838</v>
      </c>
      <c r="B921" s="151" t="s">
        <v>1839</v>
      </c>
      <c r="C921" s="152" t="s">
        <v>1838</v>
      </c>
      <c r="D921" s="155">
        <v>0</v>
      </c>
      <c r="E921" s="155">
        <v>0</v>
      </c>
      <c r="F921" s="154" t="str">
        <f t="shared" si="17"/>
        <v>-</v>
      </c>
    </row>
    <row r="922" spans="1:6" ht="24" customHeight="1" x14ac:dyDescent="0.2">
      <c r="A922" s="150" t="s">
        <v>1840</v>
      </c>
      <c r="B922" s="151" t="s">
        <v>1841</v>
      </c>
      <c r="C922" s="152" t="s">
        <v>1840</v>
      </c>
      <c r="D922" s="155">
        <v>0</v>
      </c>
      <c r="E922" s="155">
        <v>0</v>
      </c>
      <c r="F922" s="154" t="str">
        <f t="shared" si="17"/>
        <v>-</v>
      </c>
    </row>
    <row r="923" spans="1:6" ht="24" customHeight="1" x14ac:dyDescent="0.2">
      <c r="A923" s="150" t="s">
        <v>1842</v>
      </c>
      <c r="B923" s="156" t="s">
        <v>1843</v>
      </c>
      <c r="C923" s="152" t="s">
        <v>1842</v>
      </c>
      <c r="D923" s="155">
        <v>0</v>
      </c>
      <c r="E923" s="155">
        <v>0</v>
      </c>
      <c r="F923" s="154" t="str">
        <f t="shared" si="17"/>
        <v>-</v>
      </c>
    </row>
    <row r="924" spans="1:6" ht="24" customHeight="1" x14ac:dyDescent="0.2">
      <c r="A924" s="150" t="s">
        <v>1844</v>
      </c>
      <c r="B924" s="151" t="s">
        <v>1845</v>
      </c>
      <c r="C924" s="152" t="s">
        <v>1844</v>
      </c>
      <c r="D924" s="155">
        <v>0</v>
      </c>
      <c r="E924" s="155">
        <v>0</v>
      </c>
      <c r="F924" s="154" t="str">
        <f t="shared" si="17"/>
        <v>-</v>
      </c>
    </row>
    <row r="925" spans="1:6" ht="24" customHeight="1" x14ac:dyDescent="0.2">
      <c r="A925" s="150" t="s">
        <v>1846</v>
      </c>
      <c r="B925" s="151" t="s">
        <v>1847</v>
      </c>
      <c r="C925" s="152" t="s">
        <v>1846</v>
      </c>
      <c r="D925" s="155">
        <v>0</v>
      </c>
      <c r="E925" s="155">
        <v>0</v>
      </c>
      <c r="F925" s="154" t="str">
        <f t="shared" si="17"/>
        <v>-</v>
      </c>
    </row>
    <row r="926" spans="1:6" ht="12.75" customHeight="1" x14ac:dyDescent="0.2">
      <c r="A926" s="150" t="s">
        <v>1848</v>
      </c>
      <c r="B926" s="151" t="s">
        <v>1849</v>
      </c>
      <c r="C926" s="152" t="s">
        <v>1848</v>
      </c>
      <c r="D926" s="155">
        <v>0</v>
      </c>
      <c r="E926" s="155">
        <v>0</v>
      </c>
      <c r="F926" s="154" t="str">
        <f t="shared" si="17"/>
        <v>-</v>
      </c>
    </row>
    <row r="927" spans="1:6" ht="12.75" customHeight="1" x14ac:dyDescent="0.2">
      <c r="A927" s="150" t="s">
        <v>1850</v>
      </c>
      <c r="B927" s="151" t="s">
        <v>1851</v>
      </c>
      <c r="C927" s="152" t="s">
        <v>1850</v>
      </c>
      <c r="D927" s="155">
        <v>0</v>
      </c>
      <c r="E927" s="155">
        <v>0</v>
      </c>
      <c r="F927" s="154" t="str">
        <f t="shared" si="17"/>
        <v>-</v>
      </c>
    </row>
    <row r="928" spans="1:6" ht="12.75" customHeight="1" x14ac:dyDescent="0.2">
      <c r="A928" s="150" t="s">
        <v>1852</v>
      </c>
      <c r="B928" s="151" t="s">
        <v>1853</v>
      </c>
      <c r="C928" s="152" t="s">
        <v>1852</v>
      </c>
      <c r="D928" s="155">
        <v>0</v>
      </c>
      <c r="E928" s="155">
        <v>0</v>
      </c>
      <c r="F928" s="154" t="str">
        <f t="shared" si="17"/>
        <v>-</v>
      </c>
    </row>
    <row r="929" spans="1:6" ht="12.75" customHeight="1" x14ac:dyDescent="0.2">
      <c r="A929" s="150" t="s">
        <v>1854</v>
      </c>
      <c r="B929" s="151" t="s">
        <v>1855</v>
      </c>
      <c r="C929" s="152" t="s">
        <v>1854</v>
      </c>
      <c r="D929" s="155">
        <v>0</v>
      </c>
      <c r="E929" s="155">
        <v>0</v>
      </c>
      <c r="F929" s="154" t="str">
        <f t="shared" si="17"/>
        <v>-</v>
      </c>
    </row>
    <row r="930" spans="1:6" ht="12.75" customHeight="1" x14ac:dyDescent="0.2">
      <c r="A930" s="150" t="s">
        <v>1856</v>
      </c>
      <c r="B930" s="151" t="s">
        <v>1857</v>
      </c>
      <c r="C930" s="152" t="s">
        <v>1856</v>
      </c>
      <c r="D930" s="155">
        <v>0</v>
      </c>
      <c r="E930" s="155">
        <v>0</v>
      </c>
      <c r="F930" s="154" t="str">
        <f t="shared" si="17"/>
        <v>-</v>
      </c>
    </row>
    <row r="931" spans="1:6" ht="12.75" customHeight="1" x14ac:dyDescent="0.2">
      <c r="A931" s="150" t="s">
        <v>1858</v>
      </c>
      <c r="B931" s="151" t="s">
        <v>1859</v>
      </c>
      <c r="C931" s="152" t="s">
        <v>1858</v>
      </c>
      <c r="D931" s="155">
        <v>0</v>
      </c>
      <c r="E931" s="155">
        <v>0</v>
      </c>
      <c r="F931" s="154" t="str">
        <f t="shared" si="17"/>
        <v>-</v>
      </c>
    </row>
    <row r="932" spans="1:6" ht="12.75" customHeight="1" x14ac:dyDescent="0.2">
      <c r="A932" s="150" t="s">
        <v>1860</v>
      </c>
      <c r="B932" s="151" t="s">
        <v>1861</v>
      </c>
      <c r="C932" s="152" t="s">
        <v>1860</v>
      </c>
      <c r="D932" s="155">
        <v>0</v>
      </c>
      <c r="E932" s="155">
        <v>0</v>
      </c>
      <c r="F932" s="154" t="str">
        <f t="shared" si="17"/>
        <v>-</v>
      </c>
    </row>
    <row r="933" spans="1:6" ht="12.75" customHeight="1" x14ac:dyDescent="0.2">
      <c r="A933" s="150" t="s">
        <v>1862</v>
      </c>
      <c r="B933" s="151" t="s">
        <v>1863</v>
      </c>
      <c r="C933" s="152" t="s">
        <v>1862</v>
      </c>
      <c r="D933" s="155">
        <v>0</v>
      </c>
      <c r="E933" s="155">
        <v>0</v>
      </c>
      <c r="F933" s="154" t="str">
        <f t="shared" si="17"/>
        <v>-</v>
      </c>
    </row>
    <row r="934" spans="1:6" ht="12.75" customHeight="1" x14ac:dyDescent="0.2">
      <c r="A934" s="150" t="s">
        <v>1864</v>
      </c>
      <c r="B934" s="151" t="s">
        <v>1865</v>
      </c>
      <c r="C934" s="152" t="s">
        <v>1864</v>
      </c>
      <c r="D934" s="155">
        <v>0</v>
      </c>
      <c r="E934" s="155">
        <v>0</v>
      </c>
      <c r="F934" s="154" t="str">
        <f t="shared" si="17"/>
        <v>-</v>
      </c>
    </row>
    <row r="935" spans="1:6" ht="12.75" customHeight="1" x14ac:dyDescent="0.2">
      <c r="A935" s="150" t="s">
        <v>1866</v>
      </c>
      <c r="B935" s="151" t="s">
        <v>1867</v>
      </c>
      <c r="C935" s="152" t="s">
        <v>1866</v>
      </c>
      <c r="D935" s="155">
        <v>0</v>
      </c>
      <c r="E935" s="155">
        <v>0</v>
      </c>
      <c r="F935" s="154" t="str">
        <f t="shared" si="17"/>
        <v>-</v>
      </c>
    </row>
    <row r="936" spans="1:6" ht="12.75" customHeight="1" x14ac:dyDescent="0.2">
      <c r="A936" s="150" t="s">
        <v>1868</v>
      </c>
      <c r="B936" s="151" t="s">
        <v>1869</v>
      </c>
      <c r="C936" s="152" t="s">
        <v>1868</v>
      </c>
      <c r="D936" s="155">
        <v>0</v>
      </c>
      <c r="E936" s="155">
        <v>0</v>
      </c>
      <c r="F936" s="154" t="str">
        <f t="shared" si="17"/>
        <v>-</v>
      </c>
    </row>
    <row r="937" spans="1:6" ht="12.75" customHeight="1" x14ac:dyDescent="0.2">
      <c r="A937" s="150" t="s">
        <v>1870</v>
      </c>
      <c r="B937" s="151" t="s">
        <v>1871</v>
      </c>
      <c r="C937" s="152" t="s">
        <v>1870</v>
      </c>
      <c r="D937" s="155">
        <v>0</v>
      </c>
      <c r="E937" s="155">
        <v>0</v>
      </c>
      <c r="F937" s="154" t="str">
        <f t="shared" si="17"/>
        <v>-</v>
      </c>
    </row>
    <row r="938" spans="1:6" ht="24" customHeight="1" x14ac:dyDescent="0.2">
      <c r="A938" s="150" t="s">
        <v>1872</v>
      </c>
      <c r="B938" s="151" t="s">
        <v>1873</v>
      </c>
      <c r="C938" s="152" t="s">
        <v>1872</v>
      </c>
      <c r="D938" s="155">
        <v>0</v>
      </c>
      <c r="E938" s="155">
        <v>0</v>
      </c>
      <c r="F938" s="154" t="str">
        <f t="shared" si="17"/>
        <v>-</v>
      </c>
    </row>
    <row r="939" spans="1:6" ht="24" customHeight="1" x14ac:dyDescent="0.2">
      <c r="A939" s="150" t="s">
        <v>1874</v>
      </c>
      <c r="B939" s="151" t="s">
        <v>1875</v>
      </c>
      <c r="C939" s="152" t="s">
        <v>1874</v>
      </c>
      <c r="D939" s="155">
        <v>0</v>
      </c>
      <c r="E939" s="155">
        <v>0</v>
      </c>
      <c r="F939" s="154" t="str">
        <f t="shared" si="17"/>
        <v>-</v>
      </c>
    </row>
    <row r="940" spans="1:6" ht="24" customHeight="1" x14ac:dyDescent="0.2">
      <c r="A940" s="150" t="s">
        <v>1876</v>
      </c>
      <c r="B940" s="151" t="s">
        <v>1877</v>
      </c>
      <c r="C940" s="152" t="s">
        <v>1876</v>
      </c>
      <c r="D940" s="155">
        <v>0</v>
      </c>
      <c r="E940" s="155">
        <v>0</v>
      </c>
      <c r="F940" s="154" t="str">
        <f t="shared" si="17"/>
        <v>-</v>
      </c>
    </row>
    <row r="941" spans="1:6" ht="24" customHeight="1" x14ac:dyDescent="0.2">
      <c r="A941" s="150" t="s">
        <v>1878</v>
      </c>
      <c r="B941" s="151" t="s">
        <v>1879</v>
      </c>
      <c r="C941" s="152" t="s">
        <v>1878</v>
      </c>
      <c r="D941" s="155">
        <v>0</v>
      </c>
      <c r="E941" s="155">
        <v>0</v>
      </c>
      <c r="F941" s="154" t="str">
        <f t="shared" si="17"/>
        <v>-</v>
      </c>
    </row>
    <row r="942" spans="1:6" ht="24" customHeight="1" x14ac:dyDescent="0.2">
      <c r="A942" s="150" t="s">
        <v>1880</v>
      </c>
      <c r="B942" s="151" t="s">
        <v>1881</v>
      </c>
      <c r="C942" s="152" t="s">
        <v>1880</v>
      </c>
      <c r="D942" s="155">
        <v>0</v>
      </c>
      <c r="E942" s="155">
        <v>0</v>
      </c>
      <c r="F942" s="154" t="str">
        <f t="shared" si="17"/>
        <v>-</v>
      </c>
    </row>
    <row r="943" spans="1:6" ht="24" customHeight="1" x14ac:dyDescent="0.2">
      <c r="A943" s="150" t="s">
        <v>1882</v>
      </c>
      <c r="B943" s="151" t="s">
        <v>1883</v>
      </c>
      <c r="C943" s="152" t="s">
        <v>1882</v>
      </c>
      <c r="D943" s="155">
        <v>0</v>
      </c>
      <c r="E943" s="155">
        <v>0</v>
      </c>
      <c r="F943" s="154" t="str">
        <f t="shared" si="17"/>
        <v>-</v>
      </c>
    </row>
    <row r="944" spans="1:6" ht="12.75" customHeight="1" x14ac:dyDescent="0.2">
      <c r="A944" s="150" t="s">
        <v>1884</v>
      </c>
      <c r="B944" s="151" t="s">
        <v>1885</v>
      </c>
      <c r="C944" s="152" t="s">
        <v>1884</v>
      </c>
      <c r="D944" s="155">
        <v>0</v>
      </c>
      <c r="E944" s="155">
        <v>0</v>
      </c>
      <c r="F944" s="154" t="str">
        <f t="shared" si="17"/>
        <v>-</v>
      </c>
    </row>
    <row r="945" spans="1:6" ht="24" customHeight="1" x14ac:dyDescent="0.2">
      <c r="A945" s="150" t="s">
        <v>1886</v>
      </c>
      <c r="B945" s="151" t="s">
        <v>1887</v>
      </c>
      <c r="C945" s="152" t="s">
        <v>1886</v>
      </c>
      <c r="D945" s="155">
        <v>0</v>
      </c>
      <c r="E945" s="155">
        <v>0</v>
      </c>
      <c r="F945" s="154" t="str">
        <f t="shared" si="17"/>
        <v>-</v>
      </c>
    </row>
    <row r="946" spans="1:6" ht="24" customHeight="1" x14ac:dyDescent="0.2">
      <c r="A946" s="150" t="s">
        <v>1888</v>
      </c>
      <c r="B946" s="156" t="s">
        <v>1889</v>
      </c>
      <c r="C946" s="152" t="s">
        <v>1888</v>
      </c>
      <c r="D946" s="155">
        <v>0</v>
      </c>
      <c r="E946" s="155">
        <v>0</v>
      </c>
      <c r="F946" s="154" t="str">
        <f t="shared" si="17"/>
        <v>-</v>
      </c>
    </row>
    <row r="947" spans="1:6" ht="24" customHeight="1" x14ac:dyDescent="0.2">
      <c r="A947" s="150" t="s">
        <v>1890</v>
      </c>
      <c r="B947" s="156" t="s">
        <v>1891</v>
      </c>
      <c r="C947" s="152" t="s">
        <v>1890</v>
      </c>
      <c r="D947" s="155">
        <v>0</v>
      </c>
      <c r="E947" s="155">
        <v>0</v>
      </c>
      <c r="F947" s="154" t="str">
        <f t="shared" si="17"/>
        <v>-</v>
      </c>
    </row>
    <row r="948" spans="1:6" ht="24" customHeight="1" x14ac:dyDescent="0.2">
      <c r="A948" s="150" t="s">
        <v>1892</v>
      </c>
      <c r="B948" s="151" t="s">
        <v>1893</v>
      </c>
      <c r="C948" s="152" t="s">
        <v>1892</v>
      </c>
      <c r="D948" s="155">
        <v>0</v>
      </c>
      <c r="E948" s="155">
        <v>0</v>
      </c>
      <c r="F948" s="154" t="str">
        <f t="shared" si="17"/>
        <v>-</v>
      </c>
    </row>
    <row r="949" spans="1:6" ht="24" customHeight="1" x14ac:dyDescent="0.2">
      <c r="A949" s="150" t="s">
        <v>1894</v>
      </c>
      <c r="B949" s="156" t="s">
        <v>1895</v>
      </c>
      <c r="C949" s="152" t="s">
        <v>1894</v>
      </c>
      <c r="D949" s="155">
        <v>0</v>
      </c>
      <c r="E949" s="155">
        <v>0</v>
      </c>
      <c r="F949" s="154" t="str">
        <f t="shared" si="17"/>
        <v>-</v>
      </c>
    </row>
    <row r="950" spans="1:6" ht="24" customHeight="1" x14ac:dyDescent="0.2">
      <c r="A950" s="150" t="s">
        <v>1896</v>
      </c>
      <c r="B950" s="151" t="s">
        <v>1897</v>
      </c>
      <c r="C950" s="152" t="s">
        <v>1896</v>
      </c>
      <c r="D950" s="155">
        <v>0</v>
      </c>
      <c r="E950" s="155">
        <v>0</v>
      </c>
      <c r="F950" s="154" t="str">
        <f t="shared" si="17"/>
        <v>-</v>
      </c>
    </row>
    <row r="951" spans="1:6" ht="24" customHeight="1" x14ac:dyDescent="0.2">
      <c r="A951" s="150" t="s">
        <v>1898</v>
      </c>
      <c r="B951" s="151" t="s">
        <v>1899</v>
      </c>
      <c r="C951" s="152" t="s">
        <v>1898</v>
      </c>
      <c r="D951" s="155">
        <v>0</v>
      </c>
      <c r="E951" s="155">
        <v>0</v>
      </c>
      <c r="F951" s="154" t="str">
        <f t="shared" si="17"/>
        <v>-</v>
      </c>
    </row>
    <row r="952" spans="1:6" ht="24" customHeight="1" x14ac:dyDescent="0.2">
      <c r="A952" s="150" t="s">
        <v>1900</v>
      </c>
      <c r="B952" s="156" t="s">
        <v>1901</v>
      </c>
      <c r="C952" s="152" t="s">
        <v>1900</v>
      </c>
      <c r="D952" s="155">
        <v>0</v>
      </c>
      <c r="E952" s="155">
        <v>0</v>
      </c>
      <c r="F952" s="154" t="str">
        <f t="shared" si="17"/>
        <v>-</v>
      </c>
    </row>
    <row r="953" spans="1:6" ht="24" customHeight="1" x14ac:dyDescent="0.2">
      <c r="A953" s="150" t="s">
        <v>1902</v>
      </c>
      <c r="B953" s="151" t="s">
        <v>1903</v>
      </c>
      <c r="C953" s="152" t="s">
        <v>1902</v>
      </c>
      <c r="D953" s="155">
        <v>0</v>
      </c>
      <c r="E953" s="155">
        <v>0</v>
      </c>
      <c r="F953" s="154" t="str">
        <f t="shared" si="17"/>
        <v>-</v>
      </c>
    </row>
    <row r="954" spans="1:6" ht="24" customHeight="1" x14ac:dyDescent="0.2">
      <c r="A954" s="150" t="s">
        <v>1904</v>
      </c>
      <c r="B954" s="151" t="s">
        <v>1905</v>
      </c>
      <c r="C954" s="152" t="s">
        <v>1904</v>
      </c>
      <c r="D954" s="155">
        <v>0</v>
      </c>
      <c r="E954" s="155">
        <v>0</v>
      </c>
      <c r="F954" s="154" t="str">
        <f t="shared" si="17"/>
        <v>-</v>
      </c>
    </row>
    <row r="955" spans="1:6" ht="24" customHeight="1" x14ac:dyDescent="0.2">
      <c r="A955" s="150" t="s">
        <v>1906</v>
      </c>
      <c r="B955" s="151" t="s">
        <v>1907</v>
      </c>
      <c r="C955" s="152" t="s">
        <v>1906</v>
      </c>
      <c r="D955" s="155">
        <v>0</v>
      </c>
      <c r="E955" s="155">
        <v>0</v>
      </c>
      <c r="F955" s="154" t="str">
        <f t="shared" si="17"/>
        <v>-</v>
      </c>
    </row>
    <row r="956" spans="1:6" ht="24" customHeight="1" x14ac:dyDescent="0.2">
      <c r="A956" s="150" t="s">
        <v>1908</v>
      </c>
      <c r="B956" s="151" t="s">
        <v>1909</v>
      </c>
      <c r="C956" s="152" t="s">
        <v>1908</v>
      </c>
      <c r="D956" s="155">
        <v>0</v>
      </c>
      <c r="E956" s="155">
        <v>0</v>
      </c>
      <c r="F956" s="154" t="str">
        <f t="shared" si="17"/>
        <v>-</v>
      </c>
    </row>
    <row r="957" spans="1:6" ht="24" customHeight="1" x14ac:dyDescent="0.2">
      <c r="A957" s="150" t="s">
        <v>1910</v>
      </c>
      <c r="B957" s="151" t="s">
        <v>1911</v>
      </c>
      <c r="C957" s="152" t="s">
        <v>1910</v>
      </c>
      <c r="D957" s="155">
        <v>0</v>
      </c>
      <c r="E957" s="155">
        <v>0</v>
      </c>
      <c r="F957" s="154" t="str">
        <f t="shared" si="17"/>
        <v>-</v>
      </c>
    </row>
    <row r="958" spans="1:6" ht="24" customHeight="1" x14ac:dyDescent="0.2">
      <c r="A958" s="150" t="s">
        <v>1912</v>
      </c>
      <c r="B958" s="151" t="s">
        <v>1913</v>
      </c>
      <c r="C958" s="152" t="s">
        <v>1912</v>
      </c>
      <c r="D958" s="155">
        <v>0</v>
      </c>
      <c r="E958" s="155">
        <v>0</v>
      </c>
      <c r="F958" s="154" t="str">
        <f t="shared" si="17"/>
        <v>-</v>
      </c>
    </row>
    <row r="959" spans="1:6" ht="24" customHeight="1" x14ac:dyDescent="0.2">
      <c r="A959" s="150" t="s">
        <v>1914</v>
      </c>
      <c r="B959" s="151" t="s">
        <v>1915</v>
      </c>
      <c r="C959" s="152" t="s">
        <v>1914</v>
      </c>
      <c r="D959" s="155">
        <v>0</v>
      </c>
      <c r="E959" s="155">
        <v>0</v>
      </c>
      <c r="F959" s="154" t="str">
        <f t="shared" si="17"/>
        <v>-</v>
      </c>
    </row>
    <row r="960" spans="1:6" ht="24" customHeight="1" x14ac:dyDescent="0.2">
      <c r="A960" s="150" t="s">
        <v>1916</v>
      </c>
      <c r="B960" s="151" t="s">
        <v>1917</v>
      </c>
      <c r="C960" s="152" t="s">
        <v>1916</v>
      </c>
      <c r="D960" s="155">
        <v>0</v>
      </c>
      <c r="E960" s="155">
        <v>0</v>
      </c>
      <c r="F960" s="154" t="str">
        <f t="shared" si="17"/>
        <v>-</v>
      </c>
    </row>
    <row r="961" spans="1:6" ht="12.75" customHeight="1" x14ac:dyDescent="0.2">
      <c r="A961" s="150" t="s">
        <v>1918</v>
      </c>
      <c r="B961" s="151" t="s">
        <v>1919</v>
      </c>
      <c r="C961" s="152" t="s">
        <v>1918</v>
      </c>
      <c r="D961" s="155">
        <v>0</v>
      </c>
      <c r="E961" s="155">
        <v>0</v>
      </c>
      <c r="F961" s="154" t="str">
        <f t="shared" si="17"/>
        <v>-</v>
      </c>
    </row>
    <row r="962" spans="1:6" ht="24" customHeight="1" x14ac:dyDescent="0.2">
      <c r="A962" s="150" t="s">
        <v>1920</v>
      </c>
      <c r="B962" s="156" t="s">
        <v>1921</v>
      </c>
      <c r="C962" s="152" t="s">
        <v>1920</v>
      </c>
      <c r="D962" s="155">
        <v>0</v>
      </c>
      <c r="E962" s="155">
        <v>0</v>
      </c>
      <c r="F962" s="154" t="str">
        <f t="shared" si="17"/>
        <v>-</v>
      </c>
    </row>
    <row r="963" spans="1:6" ht="24" customHeight="1" x14ac:dyDescent="0.2">
      <c r="A963" s="150" t="s">
        <v>1922</v>
      </c>
      <c r="B963" s="156" t="s">
        <v>1923</v>
      </c>
      <c r="C963" s="152" t="s">
        <v>1922</v>
      </c>
      <c r="D963" s="155">
        <v>0</v>
      </c>
      <c r="E963" s="155">
        <v>0</v>
      </c>
      <c r="F963" s="154" t="str">
        <f t="shared" si="17"/>
        <v>-</v>
      </c>
    </row>
    <row r="964" spans="1:6" ht="24" customHeight="1" x14ac:dyDescent="0.2">
      <c r="A964" s="150" t="s">
        <v>1924</v>
      </c>
      <c r="B964" s="156" t="s">
        <v>1925</v>
      </c>
      <c r="C964" s="152" t="s">
        <v>1924</v>
      </c>
      <c r="D964" s="155">
        <v>0</v>
      </c>
      <c r="E964" s="155">
        <v>0</v>
      </c>
      <c r="F964" s="154" t="str">
        <f t="shared" si="17"/>
        <v>-</v>
      </c>
    </row>
    <row r="965" spans="1:6" ht="24" customHeight="1" x14ac:dyDescent="0.2">
      <c r="A965" s="150" t="s">
        <v>1926</v>
      </c>
      <c r="B965" s="151" t="s">
        <v>1927</v>
      </c>
      <c r="C965" s="152" t="s">
        <v>1926</v>
      </c>
      <c r="D965" s="155">
        <v>0</v>
      </c>
      <c r="E965" s="155">
        <v>0</v>
      </c>
      <c r="F965" s="154" t="str">
        <f t="shared" si="17"/>
        <v>-</v>
      </c>
    </row>
    <row r="966" spans="1:6" ht="12.75" customHeight="1" x14ac:dyDescent="0.2">
      <c r="A966" s="150" t="s">
        <v>1928</v>
      </c>
      <c r="B966" s="151" t="s">
        <v>1929</v>
      </c>
      <c r="C966" s="152" t="s">
        <v>1928</v>
      </c>
      <c r="D966" s="155">
        <v>0</v>
      </c>
      <c r="E966" s="155">
        <v>0</v>
      </c>
      <c r="F966" s="154" t="str">
        <f t="shared" si="17"/>
        <v>-</v>
      </c>
    </row>
    <row r="967" spans="1:6" ht="24" customHeight="1" x14ac:dyDescent="0.2">
      <c r="A967" s="150" t="s">
        <v>1930</v>
      </c>
      <c r="B967" s="151" t="s">
        <v>1931</v>
      </c>
      <c r="C967" s="152" t="s">
        <v>1930</v>
      </c>
      <c r="D967" s="155">
        <v>0</v>
      </c>
      <c r="E967" s="155">
        <v>0</v>
      </c>
      <c r="F967" s="154" t="str">
        <f t="shared" si="17"/>
        <v>-</v>
      </c>
    </row>
    <row r="968" spans="1:6" ht="12.75" customHeight="1" x14ac:dyDescent="0.2">
      <c r="A968" s="150" t="s">
        <v>1932</v>
      </c>
      <c r="B968" s="151" t="s">
        <v>1933</v>
      </c>
      <c r="C968" s="152" t="s">
        <v>1932</v>
      </c>
      <c r="D968" s="155">
        <v>0</v>
      </c>
      <c r="E968" s="155">
        <v>0</v>
      </c>
      <c r="F968" s="154" t="str">
        <f t="shared" si="17"/>
        <v>-</v>
      </c>
    </row>
    <row r="969" spans="1:6" ht="12.75" customHeight="1" x14ac:dyDescent="0.2">
      <c r="A969" s="150" t="s">
        <v>1934</v>
      </c>
      <c r="B969" s="151" t="s">
        <v>1935</v>
      </c>
      <c r="C969" s="152" t="s">
        <v>1934</v>
      </c>
      <c r="D969" s="155">
        <v>0</v>
      </c>
      <c r="E969" s="155">
        <v>0</v>
      </c>
      <c r="F969" s="154" t="str">
        <f t="shared" ref="F969:F1032" si="18">IF(D969&lt;&gt;0,IF(E969/D969&gt;=100,"&gt;&gt;100",E969/D969*100),"-")</f>
        <v>-</v>
      </c>
    </row>
    <row r="970" spans="1:6" ht="12.75" customHeight="1" x14ac:dyDescent="0.2">
      <c r="A970" s="150" t="s">
        <v>1936</v>
      </c>
      <c r="B970" s="151" t="s">
        <v>1937</v>
      </c>
      <c r="C970" s="152" t="s">
        <v>1936</v>
      </c>
      <c r="D970" s="155">
        <v>0</v>
      </c>
      <c r="E970" s="155">
        <v>0</v>
      </c>
      <c r="F970" s="154" t="str">
        <f t="shared" si="18"/>
        <v>-</v>
      </c>
    </row>
    <row r="971" spans="1:6" ht="12.75" customHeight="1" x14ac:dyDescent="0.2">
      <c r="A971" s="150" t="s">
        <v>1938</v>
      </c>
      <c r="B971" s="151" t="s">
        <v>1939</v>
      </c>
      <c r="C971" s="152" t="s">
        <v>1938</v>
      </c>
      <c r="D971" s="155">
        <v>0</v>
      </c>
      <c r="E971" s="155">
        <v>0</v>
      </c>
      <c r="F971" s="154" t="str">
        <f t="shared" si="18"/>
        <v>-</v>
      </c>
    </row>
    <row r="972" spans="1:6" ht="12.75" customHeight="1" x14ac:dyDescent="0.2">
      <c r="A972" s="150" t="s">
        <v>1940</v>
      </c>
      <c r="B972" s="151" t="s">
        <v>1941</v>
      </c>
      <c r="C972" s="152" t="s">
        <v>1940</v>
      </c>
      <c r="D972" s="155">
        <v>0</v>
      </c>
      <c r="E972" s="155">
        <v>0</v>
      </c>
      <c r="F972" s="154" t="str">
        <f t="shared" si="18"/>
        <v>-</v>
      </c>
    </row>
    <row r="973" spans="1:6" ht="12.75" customHeight="1" x14ac:dyDescent="0.2">
      <c r="A973" s="150" t="s">
        <v>1942</v>
      </c>
      <c r="B973" s="151" t="s">
        <v>1943</v>
      </c>
      <c r="C973" s="152" t="s">
        <v>1942</v>
      </c>
      <c r="D973" s="155">
        <v>0</v>
      </c>
      <c r="E973" s="155">
        <v>0</v>
      </c>
      <c r="F973" s="154" t="str">
        <f t="shared" si="18"/>
        <v>-</v>
      </c>
    </row>
    <row r="974" spans="1:6" ht="12.75" customHeight="1" x14ac:dyDescent="0.2">
      <c r="A974" s="150" t="s">
        <v>1944</v>
      </c>
      <c r="B974" s="151" t="s">
        <v>1945</v>
      </c>
      <c r="C974" s="152" t="s">
        <v>1944</v>
      </c>
      <c r="D974" s="155">
        <v>0</v>
      </c>
      <c r="E974" s="155">
        <v>0</v>
      </c>
      <c r="F974" s="154" t="str">
        <f t="shared" si="18"/>
        <v>-</v>
      </c>
    </row>
    <row r="975" spans="1:6" ht="12.75" customHeight="1" x14ac:dyDescent="0.2">
      <c r="A975" s="150" t="s">
        <v>1946</v>
      </c>
      <c r="B975" s="151" t="s">
        <v>1947</v>
      </c>
      <c r="C975" s="152" t="s">
        <v>1946</v>
      </c>
      <c r="D975" s="155">
        <v>0</v>
      </c>
      <c r="E975" s="155">
        <v>0</v>
      </c>
      <c r="F975" s="154" t="str">
        <f t="shared" si="18"/>
        <v>-</v>
      </c>
    </row>
    <row r="976" spans="1:6" ht="24" customHeight="1" x14ac:dyDescent="0.2">
      <c r="A976" s="150" t="s">
        <v>1948</v>
      </c>
      <c r="B976" s="151" t="s">
        <v>1949</v>
      </c>
      <c r="C976" s="152" t="s">
        <v>1948</v>
      </c>
      <c r="D976" s="155">
        <v>0</v>
      </c>
      <c r="E976" s="155">
        <v>0</v>
      </c>
      <c r="F976" s="154" t="str">
        <f t="shared" si="18"/>
        <v>-</v>
      </c>
    </row>
    <row r="977" spans="1:6" ht="24" customHeight="1" x14ac:dyDescent="0.2">
      <c r="A977" s="150" t="s">
        <v>1950</v>
      </c>
      <c r="B977" s="151" t="s">
        <v>1951</v>
      </c>
      <c r="C977" s="152" t="s">
        <v>1950</v>
      </c>
      <c r="D977" s="155">
        <v>0</v>
      </c>
      <c r="E977" s="155">
        <v>0</v>
      </c>
      <c r="F977" s="154" t="str">
        <f t="shared" si="18"/>
        <v>-</v>
      </c>
    </row>
    <row r="978" spans="1:6" ht="24" customHeight="1" x14ac:dyDescent="0.2">
      <c r="A978" s="150" t="s">
        <v>1952</v>
      </c>
      <c r="B978" s="151" t="s">
        <v>1953</v>
      </c>
      <c r="C978" s="152" t="s">
        <v>1952</v>
      </c>
      <c r="D978" s="155">
        <v>0</v>
      </c>
      <c r="E978" s="155">
        <v>0</v>
      </c>
      <c r="F978" s="154" t="str">
        <f t="shared" si="18"/>
        <v>-</v>
      </c>
    </row>
    <row r="979" spans="1:6" ht="24" customHeight="1" x14ac:dyDescent="0.2">
      <c r="A979" s="150" t="s">
        <v>1954</v>
      </c>
      <c r="B979" s="151" t="s">
        <v>1955</v>
      </c>
      <c r="C979" s="152" t="s">
        <v>1954</v>
      </c>
      <c r="D979" s="155">
        <v>0</v>
      </c>
      <c r="E979" s="155">
        <v>0</v>
      </c>
      <c r="F979" s="154" t="str">
        <f t="shared" si="18"/>
        <v>-</v>
      </c>
    </row>
    <row r="980" spans="1:6" ht="24" customHeight="1" x14ac:dyDescent="0.2">
      <c r="A980" s="150" t="s">
        <v>1956</v>
      </c>
      <c r="B980" s="151" t="s">
        <v>1957</v>
      </c>
      <c r="C980" s="152" t="s">
        <v>1956</v>
      </c>
      <c r="D980" s="155">
        <v>0</v>
      </c>
      <c r="E980" s="155">
        <v>0</v>
      </c>
      <c r="F980" s="154" t="str">
        <f t="shared" si="18"/>
        <v>-</v>
      </c>
    </row>
    <row r="981" spans="1:6" ht="24" customHeight="1" x14ac:dyDescent="0.2">
      <c r="A981" s="150" t="s">
        <v>1958</v>
      </c>
      <c r="B981" s="151" t="s">
        <v>1959</v>
      </c>
      <c r="C981" s="152" t="s">
        <v>1958</v>
      </c>
      <c r="D981" s="155">
        <v>0</v>
      </c>
      <c r="E981" s="155">
        <v>0</v>
      </c>
      <c r="F981" s="154" t="str">
        <f t="shared" si="18"/>
        <v>-</v>
      </c>
    </row>
    <row r="982" spans="1:6" ht="24" customHeight="1" x14ac:dyDescent="0.2">
      <c r="A982" s="159" t="s">
        <v>1960</v>
      </c>
      <c r="B982" s="160" t="s">
        <v>1961</v>
      </c>
      <c r="C982" s="161" t="s">
        <v>1960</v>
      </c>
      <c r="D982" s="162">
        <v>0</v>
      </c>
      <c r="E982" s="162">
        <v>0</v>
      </c>
      <c r="F982" s="163" t="str">
        <f t="shared" si="18"/>
        <v>-</v>
      </c>
    </row>
    <row r="983" spans="1:6" ht="19.5" customHeight="1" x14ac:dyDescent="0.2">
      <c r="A983" s="19" t="s">
        <v>1962</v>
      </c>
      <c r="B983" s="33"/>
      <c r="C983" s="170"/>
      <c r="D983" s="171"/>
      <c r="E983" s="171"/>
      <c r="F983" s="172"/>
    </row>
    <row r="984" spans="1:6" ht="39" customHeight="1" x14ac:dyDescent="0.2">
      <c r="A984" s="173" t="s">
        <v>1963</v>
      </c>
      <c r="B984" s="174" t="s">
        <v>41</v>
      </c>
      <c r="C984" s="175" t="s">
        <v>42</v>
      </c>
      <c r="D984" s="139" t="s">
        <v>1964</v>
      </c>
      <c r="E984" s="176" t="s">
        <v>1965</v>
      </c>
      <c r="F984" s="139" t="s">
        <v>55</v>
      </c>
    </row>
    <row r="985" spans="1:6" ht="36" customHeight="1" x14ac:dyDescent="0.2">
      <c r="A985" s="177" t="s">
        <v>1966</v>
      </c>
      <c r="B985" s="178" t="s">
        <v>1967</v>
      </c>
      <c r="C985" s="179" t="s">
        <v>1968</v>
      </c>
      <c r="D985" s="180">
        <v>0</v>
      </c>
      <c r="E985" s="180">
        <v>0</v>
      </c>
      <c r="F985" s="181" t="str">
        <f t="shared" ref="F985:F992" si="19">IF(D985&lt;&gt;0,IF(E985/D985&gt;=100,"&gt;&gt;100",E985/D985*100),"-")</f>
        <v>-</v>
      </c>
    </row>
    <row r="986" spans="1:6" ht="24" customHeight="1" x14ac:dyDescent="0.2">
      <c r="A986" s="150" t="s">
        <v>1969</v>
      </c>
      <c r="B986" s="151" t="s">
        <v>1970</v>
      </c>
      <c r="C986" s="152" t="s">
        <v>1969</v>
      </c>
      <c r="D986" s="182">
        <v>0</v>
      </c>
      <c r="E986" s="182">
        <v>0</v>
      </c>
      <c r="F986" s="154" t="str">
        <f t="shared" si="19"/>
        <v>-</v>
      </c>
    </row>
    <row r="987" spans="1:6" ht="24" customHeight="1" x14ac:dyDescent="0.2">
      <c r="A987" s="150" t="s">
        <v>1971</v>
      </c>
      <c r="B987" s="151" t="s">
        <v>1972</v>
      </c>
      <c r="C987" s="152" t="s">
        <v>1971</v>
      </c>
      <c r="D987" s="182">
        <v>0</v>
      </c>
      <c r="E987" s="182">
        <v>0</v>
      </c>
      <c r="F987" s="154" t="str">
        <f t="shared" si="19"/>
        <v>-</v>
      </c>
    </row>
    <row r="988" spans="1:6" ht="24" customHeight="1" x14ac:dyDescent="0.2">
      <c r="A988" s="150" t="s">
        <v>1973</v>
      </c>
      <c r="B988" s="151" t="s">
        <v>1974</v>
      </c>
      <c r="C988" s="152" t="s">
        <v>1973</v>
      </c>
      <c r="D988" s="182">
        <v>0</v>
      </c>
      <c r="E988" s="182">
        <v>0</v>
      </c>
      <c r="F988" s="154" t="str">
        <f t="shared" si="19"/>
        <v>-</v>
      </c>
    </row>
    <row r="989" spans="1:6" ht="12.75" customHeight="1" x14ac:dyDescent="0.2">
      <c r="A989" s="150" t="s">
        <v>1975</v>
      </c>
      <c r="B989" s="151" t="s">
        <v>1976</v>
      </c>
      <c r="C989" s="152" t="s">
        <v>1975</v>
      </c>
      <c r="D989" s="182">
        <v>0</v>
      </c>
      <c r="E989" s="182">
        <v>0</v>
      </c>
      <c r="F989" s="154" t="str">
        <f t="shared" si="19"/>
        <v>-</v>
      </c>
    </row>
    <row r="990" spans="1:6" ht="36" customHeight="1" x14ac:dyDescent="0.2">
      <c r="A990" s="150" t="s">
        <v>1977</v>
      </c>
      <c r="B990" s="151" t="s">
        <v>1978</v>
      </c>
      <c r="C990" s="152" t="s">
        <v>1979</v>
      </c>
      <c r="D990" s="182">
        <v>0</v>
      </c>
      <c r="E990" s="182">
        <v>0</v>
      </c>
      <c r="F990" s="154" t="str">
        <f t="shared" si="19"/>
        <v>-</v>
      </c>
    </row>
    <row r="991" spans="1:6" ht="12.75" customHeight="1" x14ac:dyDescent="0.2">
      <c r="A991" s="150" t="s">
        <v>1980</v>
      </c>
      <c r="B991" s="151" t="s">
        <v>1981</v>
      </c>
      <c r="C991" s="152" t="s">
        <v>1980</v>
      </c>
      <c r="D991" s="182">
        <v>0</v>
      </c>
      <c r="E991" s="182">
        <v>0</v>
      </c>
      <c r="F991" s="154" t="str">
        <f t="shared" si="19"/>
        <v>-</v>
      </c>
    </row>
    <row r="992" spans="1:6" ht="24" customHeight="1" x14ac:dyDescent="0.2">
      <c r="A992" s="159" t="s">
        <v>1982</v>
      </c>
      <c r="B992" s="160" t="s">
        <v>1983</v>
      </c>
      <c r="C992" s="161" t="s">
        <v>1982</v>
      </c>
      <c r="D992" s="183">
        <v>0</v>
      </c>
      <c r="E992" s="183">
        <v>0</v>
      </c>
      <c r="F992" s="163" t="str">
        <f t="shared" si="19"/>
        <v>-</v>
      </c>
    </row>
    <row r="993" spans="1:6" ht="15" customHeight="1" x14ac:dyDescent="0.2">
      <c r="A993" s="184"/>
      <c r="B993" s="185"/>
      <c r="C993" s="186"/>
      <c r="D993" s="187"/>
      <c r="E993" s="187"/>
      <c r="F993" s="187"/>
    </row>
    <row r="994" spans="1:6" ht="15" customHeight="1" x14ac:dyDescent="0.2">
      <c r="A994" s="184"/>
      <c r="B994" s="185"/>
      <c r="C994" s="186"/>
      <c r="D994" s="52"/>
      <c r="E994" s="51"/>
      <c r="F994" s="187"/>
    </row>
    <row r="995" spans="1:6" ht="15" customHeight="1" x14ac:dyDescent="0.2">
      <c r="A995" s="184"/>
      <c r="B995" s="185"/>
      <c r="C995" s="186"/>
      <c r="D995" s="52"/>
      <c r="E995" s="51"/>
      <c r="F995" s="187"/>
    </row>
    <row r="996" spans="1:6" ht="15" customHeight="1" x14ac:dyDescent="0.2">
      <c r="A996" s="184"/>
      <c r="B996" s="185"/>
      <c r="C996" s="186"/>
      <c r="D996" s="187"/>
      <c r="E996" s="187"/>
      <c r="F996" s="187"/>
    </row>
    <row r="997" spans="1:6" ht="15" customHeight="1" x14ac:dyDescent="0.2">
      <c r="A997" s="184"/>
      <c r="B997" s="185"/>
      <c r="C997" s="186"/>
      <c r="D997" s="187"/>
      <c r="E997" s="187"/>
      <c r="F997" s="187"/>
    </row>
    <row r="998" spans="1:6" ht="15" customHeight="1" x14ac:dyDescent="0.2">
      <c r="A998" s="184"/>
      <c r="B998" s="185"/>
      <c r="C998" s="186"/>
      <c r="D998" s="187"/>
      <c r="E998" s="187"/>
      <c r="F998" s="187"/>
    </row>
    <row r="999" spans="1:6" ht="15" customHeight="1" x14ac:dyDescent="0.2">
      <c r="A999" s="184"/>
      <c r="B999" s="185"/>
      <c r="C999" s="186"/>
      <c r="D999" s="187"/>
      <c r="E999" s="187"/>
      <c r="F999" s="187"/>
    </row>
    <row r="1000" spans="1:6" ht="15" customHeight="1" x14ac:dyDescent="0.2">
      <c r="A1000" s="184"/>
      <c r="B1000" s="185"/>
      <c r="C1000" s="186"/>
      <c r="D1000" s="187"/>
      <c r="E1000" s="187"/>
      <c r="F1000" s="187"/>
    </row>
    <row r="1001" spans="1:6" ht="15" customHeight="1" x14ac:dyDescent="0.2">
      <c r="A1001" s="184"/>
      <c r="B1001" s="185"/>
      <c r="C1001" s="186"/>
      <c r="D1001" s="187"/>
      <c r="E1001" s="187"/>
      <c r="F1001" s="187"/>
    </row>
    <row r="1002" spans="1:6" ht="15" customHeight="1" x14ac:dyDescent="0.2">
      <c r="A1002" s="184"/>
      <c r="B1002" s="185"/>
      <c r="C1002" s="186"/>
      <c r="D1002" s="187"/>
      <c r="E1002" s="187"/>
      <c r="F1002" s="187"/>
    </row>
    <row r="1003" spans="1:6" ht="15" customHeight="1" x14ac:dyDescent="0.2">
      <c r="A1003" s="184"/>
      <c r="B1003" s="185"/>
      <c r="C1003" s="186"/>
      <c r="D1003" s="187"/>
      <c r="E1003" s="187"/>
      <c r="F1003" s="187"/>
    </row>
    <row r="1004" spans="1:6" ht="15" customHeight="1" x14ac:dyDescent="0.2">
      <c r="A1004" s="184"/>
      <c r="B1004" s="185"/>
      <c r="C1004" s="186"/>
      <c r="D1004" s="187"/>
      <c r="E1004" s="187"/>
      <c r="F1004" s="187"/>
    </row>
    <row r="1005" spans="1:6" ht="15" customHeight="1" x14ac:dyDescent="0.2">
      <c r="A1005" s="184"/>
      <c r="B1005" s="185"/>
      <c r="C1005" s="186"/>
      <c r="D1005" s="187"/>
      <c r="E1005" s="187"/>
      <c r="F1005" s="187"/>
    </row>
    <row r="1006" spans="1:6" ht="15" customHeight="1" x14ac:dyDescent="0.2">
      <c r="A1006" s="184"/>
      <c r="B1006" s="185"/>
      <c r="C1006" s="186"/>
      <c r="D1006" s="187"/>
      <c r="E1006" s="187"/>
      <c r="F1006" s="187"/>
    </row>
    <row r="1007" spans="1:6" ht="15" customHeight="1" x14ac:dyDescent="0.2">
      <c r="A1007" s="184"/>
      <c r="B1007" s="185"/>
      <c r="C1007" s="186"/>
      <c r="D1007" s="187"/>
      <c r="E1007" s="187"/>
      <c r="F1007" s="187"/>
    </row>
    <row r="1008" spans="1:6" ht="15" customHeight="1" x14ac:dyDescent="0.2">
      <c r="A1008" s="184"/>
      <c r="B1008" s="185"/>
      <c r="C1008" s="186"/>
      <c r="D1008" s="187"/>
      <c r="E1008" s="187"/>
      <c r="F1008" s="187"/>
    </row>
    <row r="1009" spans="1:6" ht="15" customHeight="1" x14ac:dyDescent="0.2">
      <c r="A1009" s="184"/>
      <c r="B1009" s="185"/>
      <c r="C1009" s="186"/>
      <c r="D1009" s="187"/>
      <c r="E1009" s="187"/>
      <c r="F1009" s="187"/>
    </row>
    <row r="1010" spans="1:6" ht="15" customHeight="1" x14ac:dyDescent="0.2">
      <c r="A1010" s="184"/>
      <c r="B1010" s="185"/>
      <c r="C1010" s="186"/>
      <c r="D1010" s="187"/>
      <c r="E1010" s="187"/>
      <c r="F1010" s="187"/>
    </row>
    <row r="1011" spans="1:6" ht="15" customHeight="1" x14ac:dyDescent="0.2">
      <c r="A1011" s="184"/>
      <c r="B1011" s="185"/>
      <c r="C1011" s="186"/>
      <c r="D1011" s="187"/>
      <c r="E1011" s="187"/>
      <c r="F1011" s="187"/>
    </row>
    <row r="1012" spans="1:6" ht="15" customHeight="1" x14ac:dyDescent="0.2">
      <c r="A1012" s="184"/>
      <c r="B1012" s="185"/>
      <c r="C1012" s="186"/>
      <c r="D1012" s="187"/>
      <c r="E1012" s="187"/>
      <c r="F1012" s="187"/>
    </row>
    <row r="1013" spans="1:6" ht="15" customHeight="1" x14ac:dyDescent="0.2">
      <c r="A1013" s="184"/>
      <c r="B1013" s="185"/>
      <c r="C1013" s="186"/>
      <c r="D1013" s="187"/>
      <c r="E1013" s="187"/>
      <c r="F1013" s="187"/>
    </row>
    <row r="1014" spans="1:6" ht="15" customHeight="1" x14ac:dyDescent="0.2">
      <c r="A1014" s="184"/>
      <c r="B1014" s="185"/>
      <c r="C1014" s="186"/>
      <c r="D1014" s="187"/>
      <c r="E1014" s="187"/>
      <c r="F1014" s="187"/>
    </row>
    <row r="1015" spans="1:6" ht="15" customHeight="1" x14ac:dyDescent="0.2">
      <c r="A1015" s="184"/>
      <c r="B1015" s="185"/>
      <c r="C1015" s="186"/>
      <c r="D1015" s="187"/>
      <c r="E1015" s="187"/>
      <c r="F1015" s="187"/>
    </row>
    <row r="1016" spans="1:6" ht="15" customHeight="1" x14ac:dyDescent="0.2">
      <c r="A1016" s="184"/>
      <c r="B1016" s="185"/>
      <c r="C1016" s="186"/>
      <c r="D1016" s="187"/>
      <c r="E1016" s="187"/>
      <c r="F1016" s="187"/>
    </row>
    <row r="1017" spans="1:6" ht="15" customHeight="1" x14ac:dyDescent="0.2">
      <c r="A1017" s="184"/>
      <c r="B1017" s="185"/>
      <c r="C1017" s="186"/>
      <c r="D1017" s="187"/>
      <c r="E1017" s="187"/>
      <c r="F1017" s="187"/>
    </row>
    <row r="1018" spans="1:6" ht="15" customHeight="1" x14ac:dyDescent="0.2">
      <c r="A1018" s="184"/>
      <c r="B1018" s="185"/>
      <c r="C1018" s="186"/>
      <c r="D1018" s="187"/>
      <c r="E1018" s="187"/>
      <c r="F1018" s="187"/>
    </row>
    <row r="1019" spans="1:6" ht="15" customHeight="1" x14ac:dyDescent="0.2">
      <c r="A1019" s="184"/>
      <c r="B1019" s="185"/>
      <c r="C1019" s="186"/>
      <c r="D1019" s="187"/>
      <c r="E1019" s="187"/>
      <c r="F1019" s="187"/>
    </row>
    <row r="1020" spans="1:6" ht="15" customHeight="1" x14ac:dyDescent="0.2">
      <c r="A1020" s="184"/>
      <c r="B1020" s="185"/>
      <c r="C1020" s="186"/>
      <c r="D1020" s="187"/>
      <c r="E1020" s="187"/>
      <c r="F1020" s="187"/>
    </row>
    <row r="1021" spans="1:6" ht="15" customHeight="1" x14ac:dyDescent="0.2">
      <c r="A1021" s="184"/>
      <c r="B1021" s="185"/>
      <c r="C1021" s="186"/>
      <c r="D1021" s="187"/>
      <c r="E1021" s="187"/>
      <c r="F1021" s="187"/>
    </row>
    <row r="1022" spans="1:6" ht="15" customHeight="1" x14ac:dyDescent="0.2">
      <c r="A1022" s="184"/>
      <c r="B1022" s="185"/>
      <c r="C1022" s="186"/>
      <c r="D1022" s="187"/>
      <c r="E1022" s="187"/>
      <c r="F1022" s="187"/>
    </row>
    <row r="1023" spans="1:6" ht="15" customHeight="1" x14ac:dyDescent="0.2">
      <c r="A1023" s="184"/>
      <c r="B1023" s="185"/>
      <c r="C1023" s="186"/>
      <c r="D1023" s="187"/>
      <c r="E1023" s="187"/>
      <c r="F1023" s="187"/>
    </row>
    <row r="1024" spans="1:6" ht="15" customHeight="1" x14ac:dyDescent="0.2">
      <c r="A1024" s="184"/>
      <c r="B1024" s="185"/>
      <c r="C1024" s="186"/>
      <c r="D1024" s="187"/>
      <c r="E1024" s="187"/>
      <c r="F1024" s="187"/>
    </row>
    <row r="1025" spans="1:6" ht="15" customHeight="1" x14ac:dyDescent="0.2">
      <c r="A1025" s="184"/>
      <c r="B1025" s="185"/>
      <c r="C1025" s="186"/>
      <c r="D1025" s="187"/>
      <c r="E1025" s="187"/>
      <c r="F1025" s="187"/>
    </row>
  </sheetData>
  <mergeCells count="8">
    <mergeCell ref="A983:B983"/>
    <mergeCell ref="D994:E994"/>
    <mergeCell ref="D995:E995"/>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decimal" operator="greaterThanOrEqual" allowBlank="1" showInputMessage="1" showErrorMessage="1" sqref="D653:E656">
      <formula1>0</formula1>
    </dataValidation>
  </dataValidations>
  <pageMargins left="0.25" right="0.25" top="0.75" bottom="0.75" header="0" footer="0"/>
  <pageSetup paperSize="9" orientation="portrait"/>
  <headerFooter>
    <oddFooter>&amp;RStranica: &amp;P od</oddFooter>
  </headerFooter>
  <rowBreaks count="4" manualBreakCount="4">
    <brk id="418" man="1"/>
    <brk id="982" man="1"/>
    <brk id="647" man="1"/>
    <brk id="296" man="1"/>
    <brk id="418" max="1048576" man="1"/>
    <brk id="982" max="1048576" man="1"/>
    <brk id="647" max="1048576" man="1"/>
    <brk id="29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271" workbookViewId="0">
      <selection activeCell="D291" sqref="D291"/>
    </sheetView>
  </sheetViews>
  <sheetFormatPr defaultColWidth="13.28515625" defaultRowHeight="15" customHeight="1" x14ac:dyDescent="0.2"/>
  <cols>
    <col min="1" max="1" width="13.28515625" style="53" customWidth="1"/>
    <col min="2" max="2" width="60.7109375" style="53" customWidth="1"/>
    <col min="3" max="3" width="12.7109375" style="53" customWidth="1"/>
    <col min="4" max="5" width="14.7109375" style="53" customWidth="1"/>
    <col min="6" max="6" width="8.7109375" style="53" customWidth="1"/>
    <col min="7" max="24" width="8" style="53" customWidth="1"/>
    <col min="25" max="26" width="14.42578125" style="53" customWidth="1"/>
  </cols>
  <sheetData>
    <row r="1" spans="1:26" ht="15" customHeight="1" x14ac:dyDescent="0.2">
      <c r="A1" s="130" t="s">
        <v>48</v>
      </c>
      <c r="B1" s="131" t="s">
        <v>49</v>
      </c>
      <c r="C1" s="130" t="s">
        <v>34</v>
      </c>
      <c r="D1" s="132" t="s">
        <v>35</v>
      </c>
      <c r="E1" s="133" t="s">
        <v>50</v>
      </c>
      <c r="F1" s="134" t="s">
        <v>39</v>
      </c>
      <c r="G1" s="188"/>
      <c r="H1" s="188"/>
      <c r="I1" s="188"/>
      <c r="J1" s="188"/>
      <c r="K1" s="188"/>
      <c r="L1" s="188"/>
      <c r="M1" s="188"/>
      <c r="N1" s="188"/>
      <c r="O1" s="188"/>
      <c r="P1" s="188"/>
      <c r="Q1" s="188"/>
      <c r="R1" s="188"/>
      <c r="S1" s="188"/>
      <c r="T1" s="188"/>
      <c r="U1" s="188"/>
      <c r="V1" s="188"/>
      <c r="W1" s="188"/>
      <c r="X1" s="188"/>
      <c r="Y1" s="188"/>
      <c r="Z1" s="188"/>
    </row>
    <row r="2" spans="1:26" ht="49.5" customHeight="1" x14ac:dyDescent="0.2">
      <c r="A2" s="16" t="s">
        <v>32</v>
      </c>
      <c r="B2" s="51"/>
      <c r="C2" s="51"/>
      <c r="D2" s="51"/>
      <c r="E2" s="51"/>
      <c r="F2" s="51"/>
      <c r="G2" s="189"/>
      <c r="H2" s="189"/>
      <c r="I2" s="189"/>
      <c r="J2" s="189"/>
      <c r="K2" s="189"/>
      <c r="L2" s="189"/>
      <c r="M2" s="189"/>
      <c r="N2" s="189"/>
      <c r="O2" s="189"/>
      <c r="P2" s="189"/>
      <c r="Q2" s="189"/>
      <c r="R2" s="189"/>
      <c r="S2" s="189"/>
      <c r="T2" s="189"/>
      <c r="U2" s="189"/>
      <c r="V2" s="189"/>
      <c r="W2" s="189"/>
      <c r="X2" s="189"/>
    </row>
    <row r="3" spans="1:26" ht="48" customHeight="1" x14ac:dyDescent="0.2">
      <c r="A3" s="190" t="s">
        <v>52</v>
      </c>
      <c r="B3" s="191" t="s">
        <v>41</v>
      </c>
      <c r="C3" s="192" t="s">
        <v>42</v>
      </c>
      <c r="D3" s="193" t="s">
        <v>1984</v>
      </c>
      <c r="E3" s="191" t="s">
        <v>1985</v>
      </c>
      <c r="F3" s="139" t="s">
        <v>55</v>
      </c>
      <c r="G3" s="145"/>
      <c r="H3" s="145"/>
      <c r="I3" s="145"/>
      <c r="J3" s="145"/>
      <c r="K3" s="145"/>
      <c r="L3" s="145"/>
      <c r="M3" s="145"/>
      <c r="N3" s="145"/>
      <c r="O3" s="145"/>
      <c r="P3" s="145"/>
      <c r="Q3" s="145"/>
      <c r="R3" s="145"/>
      <c r="S3" s="145"/>
      <c r="T3" s="145"/>
      <c r="U3" s="145"/>
      <c r="V3" s="145"/>
      <c r="W3" s="145"/>
      <c r="X3" s="145"/>
      <c r="Y3" s="145"/>
      <c r="Z3" s="145"/>
    </row>
    <row r="4" spans="1:26" ht="12" customHeight="1" x14ac:dyDescent="0.2">
      <c r="A4" s="194">
        <v>1</v>
      </c>
      <c r="B4" s="195">
        <v>2</v>
      </c>
      <c r="C4" s="196" t="s">
        <v>56</v>
      </c>
      <c r="D4" s="196">
        <v>4</v>
      </c>
      <c r="E4" s="195">
        <v>5</v>
      </c>
      <c r="F4" s="197">
        <v>6</v>
      </c>
      <c r="G4" s="145"/>
      <c r="H4" s="145"/>
      <c r="I4" s="145"/>
      <c r="J4" s="145"/>
      <c r="K4" s="145"/>
      <c r="L4" s="145"/>
      <c r="M4" s="145"/>
      <c r="N4" s="145"/>
      <c r="O4" s="145"/>
      <c r="P4" s="145"/>
      <c r="Q4" s="145"/>
      <c r="R4" s="145"/>
      <c r="S4" s="145"/>
      <c r="T4" s="145"/>
      <c r="U4" s="145"/>
      <c r="V4" s="145"/>
      <c r="W4" s="145"/>
      <c r="X4" s="145"/>
      <c r="Y4" s="145"/>
      <c r="Z4" s="135"/>
    </row>
    <row r="5" spans="1:26" ht="19.5" customHeight="1" x14ac:dyDescent="0.2">
      <c r="A5" s="18" t="s">
        <v>1986</v>
      </c>
      <c r="B5" s="17"/>
      <c r="C5" s="147"/>
      <c r="D5" s="148"/>
      <c r="E5" s="148"/>
      <c r="F5" s="149"/>
      <c r="G5" s="198"/>
      <c r="H5" s="198"/>
      <c r="I5" s="198"/>
      <c r="J5" s="198"/>
      <c r="K5" s="198"/>
      <c r="L5" s="198"/>
      <c r="M5" s="198"/>
      <c r="N5" s="198"/>
      <c r="O5" s="198"/>
      <c r="P5" s="198"/>
      <c r="Q5" s="198"/>
      <c r="R5" s="198"/>
      <c r="S5" s="198"/>
      <c r="T5" s="198"/>
      <c r="U5" s="198"/>
      <c r="V5" s="198"/>
      <c r="W5" s="198"/>
      <c r="X5" s="198"/>
      <c r="Y5" s="188"/>
      <c r="Z5" s="188"/>
    </row>
    <row r="6" spans="1:26" ht="12.75" customHeight="1" x14ac:dyDescent="0.2">
      <c r="A6" s="199"/>
      <c r="B6" s="200" t="s">
        <v>1987</v>
      </c>
      <c r="C6" s="201" t="s">
        <v>1988</v>
      </c>
      <c r="D6" s="202">
        <f>D7+D68</f>
        <v>233931.03999999998</v>
      </c>
      <c r="E6" s="202">
        <v>345282.56</v>
      </c>
      <c r="F6" s="203">
        <f t="shared" ref="F6:F37" si="0">IF(D6&gt;0,IF(E6/D6&gt;=100,"&gt;&gt;100",E6/D6*100),"-")</f>
        <v>147.60014746226068</v>
      </c>
      <c r="G6" s="189"/>
      <c r="H6" s="189"/>
      <c r="I6" s="189"/>
      <c r="J6" s="189"/>
      <c r="K6" s="189"/>
      <c r="L6" s="189"/>
      <c r="M6" s="189"/>
      <c r="N6" s="189"/>
      <c r="O6" s="189"/>
      <c r="P6" s="189"/>
      <c r="Q6" s="189"/>
      <c r="R6" s="189"/>
      <c r="S6" s="189"/>
      <c r="T6" s="189"/>
      <c r="U6" s="189"/>
      <c r="V6" s="189"/>
      <c r="W6" s="189"/>
      <c r="X6" s="189"/>
    </row>
    <row r="7" spans="1:26" ht="12.75" customHeight="1" x14ac:dyDescent="0.2">
      <c r="A7" s="204" t="s">
        <v>1989</v>
      </c>
      <c r="B7" s="157" t="s">
        <v>1990</v>
      </c>
      <c r="C7" s="205" t="s">
        <v>1991</v>
      </c>
      <c r="D7" s="206">
        <f>D8+D12+D51+D52+D56+D63</f>
        <v>72603.129999999961</v>
      </c>
      <c r="E7" s="206">
        <v>63706.54</v>
      </c>
      <c r="F7" s="207">
        <f t="shared" si="0"/>
        <v>87.74627209598269</v>
      </c>
      <c r="G7" s="189"/>
      <c r="H7" s="189"/>
      <c r="I7" s="189"/>
      <c r="J7" s="189"/>
      <c r="K7" s="189"/>
      <c r="L7" s="189"/>
      <c r="M7" s="189"/>
      <c r="N7" s="189"/>
      <c r="O7" s="189"/>
      <c r="P7" s="189"/>
      <c r="Q7" s="189"/>
      <c r="R7" s="189"/>
      <c r="S7" s="189"/>
      <c r="T7" s="189"/>
      <c r="U7" s="189"/>
      <c r="V7" s="189"/>
      <c r="W7" s="189"/>
      <c r="X7" s="189"/>
    </row>
    <row r="8" spans="1:26" ht="12.75" customHeight="1" x14ac:dyDescent="0.2">
      <c r="A8" s="204" t="s">
        <v>1992</v>
      </c>
      <c r="B8" s="157" t="s">
        <v>1993</v>
      </c>
      <c r="C8" s="205" t="s">
        <v>1992</v>
      </c>
      <c r="D8" s="206">
        <f>D9+D10-D11</f>
        <v>0</v>
      </c>
      <c r="E8" s="206">
        <f>E9+E10-E11</f>
        <v>0</v>
      </c>
      <c r="F8" s="207" t="str">
        <f t="shared" si="0"/>
        <v>-</v>
      </c>
      <c r="G8" s="189"/>
      <c r="H8" s="189"/>
      <c r="I8" s="189"/>
      <c r="J8" s="189"/>
      <c r="K8" s="189"/>
      <c r="L8" s="189"/>
      <c r="M8" s="189"/>
      <c r="N8" s="189"/>
      <c r="O8" s="189"/>
      <c r="P8" s="189"/>
      <c r="Q8" s="189"/>
      <c r="R8" s="189"/>
      <c r="S8" s="189"/>
      <c r="T8" s="189"/>
      <c r="U8" s="189"/>
      <c r="V8" s="189"/>
      <c r="W8" s="189"/>
      <c r="X8" s="189"/>
    </row>
    <row r="9" spans="1:26" ht="12.75" customHeight="1" x14ac:dyDescent="0.2">
      <c r="A9" s="204" t="s">
        <v>1994</v>
      </c>
      <c r="B9" s="157" t="s">
        <v>1995</v>
      </c>
      <c r="C9" s="205" t="s">
        <v>1994</v>
      </c>
      <c r="D9" s="208">
        <v>0</v>
      </c>
      <c r="E9" s="208">
        <v>0</v>
      </c>
      <c r="F9" s="207" t="str">
        <f t="shared" si="0"/>
        <v>-</v>
      </c>
      <c r="G9" s="189"/>
      <c r="H9" s="189"/>
      <c r="I9" s="189"/>
      <c r="J9" s="189"/>
      <c r="K9" s="189"/>
      <c r="L9" s="189"/>
      <c r="M9" s="189"/>
      <c r="N9" s="189"/>
      <c r="O9" s="189"/>
      <c r="P9" s="189"/>
      <c r="Q9" s="189"/>
      <c r="R9" s="189"/>
      <c r="S9" s="189"/>
      <c r="T9" s="189"/>
      <c r="U9" s="189"/>
      <c r="V9" s="189"/>
      <c r="W9" s="189"/>
      <c r="X9" s="189"/>
    </row>
    <row r="10" spans="1:26" ht="12.75" customHeight="1" x14ac:dyDescent="0.2">
      <c r="A10" s="204" t="s">
        <v>1996</v>
      </c>
      <c r="B10" s="157" t="s">
        <v>1997</v>
      </c>
      <c r="C10" s="205" t="s">
        <v>1996</v>
      </c>
      <c r="D10" s="208">
        <v>0</v>
      </c>
      <c r="E10" s="208">
        <v>0</v>
      </c>
      <c r="F10" s="207" t="str">
        <f t="shared" si="0"/>
        <v>-</v>
      </c>
      <c r="G10" s="189"/>
      <c r="H10" s="189"/>
      <c r="I10" s="189"/>
      <c r="J10" s="189"/>
      <c r="K10" s="189"/>
      <c r="L10" s="189"/>
      <c r="M10" s="189"/>
      <c r="N10" s="189"/>
      <c r="O10" s="189"/>
      <c r="P10" s="189"/>
      <c r="Q10" s="189"/>
      <c r="R10" s="189"/>
      <c r="S10" s="189"/>
      <c r="T10" s="189"/>
      <c r="U10" s="189"/>
      <c r="V10" s="189"/>
      <c r="W10" s="189"/>
      <c r="X10" s="189"/>
    </row>
    <row r="11" spans="1:26" ht="12.75" customHeight="1" x14ac:dyDescent="0.2">
      <c r="A11" s="204" t="s">
        <v>1998</v>
      </c>
      <c r="B11" s="157" t="s">
        <v>1999</v>
      </c>
      <c r="C11" s="205" t="s">
        <v>1998</v>
      </c>
      <c r="D11" s="208">
        <v>0</v>
      </c>
      <c r="E11" s="208">
        <v>0</v>
      </c>
      <c r="F11" s="207" t="str">
        <f t="shared" si="0"/>
        <v>-</v>
      </c>
      <c r="G11" s="189"/>
      <c r="H11" s="189"/>
      <c r="I11" s="189"/>
      <c r="J11" s="189"/>
      <c r="K11" s="189"/>
      <c r="L11" s="189"/>
      <c r="M11" s="189"/>
      <c r="N11" s="189"/>
      <c r="O11" s="189"/>
      <c r="P11" s="189"/>
      <c r="Q11" s="189"/>
      <c r="R11" s="189"/>
      <c r="S11" s="189"/>
      <c r="T11" s="189"/>
      <c r="U11" s="189"/>
      <c r="V11" s="189"/>
      <c r="W11" s="189"/>
      <c r="X11" s="189"/>
    </row>
    <row r="12" spans="1:26" ht="24" customHeight="1" x14ac:dyDescent="0.2">
      <c r="A12" s="204" t="s">
        <v>2000</v>
      </c>
      <c r="B12" s="157" t="s">
        <v>2001</v>
      </c>
      <c r="C12" s="205" t="s">
        <v>2000</v>
      </c>
      <c r="D12" s="206">
        <f>D13+D19+D29+D35+D41+D45</f>
        <v>72603.129999999961</v>
      </c>
      <c r="E12" s="206">
        <v>63706.54</v>
      </c>
      <c r="F12" s="207">
        <f t="shared" si="0"/>
        <v>87.74627209598269</v>
      </c>
      <c r="G12" s="189"/>
      <c r="H12" s="189"/>
      <c r="I12" s="189"/>
      <c r="J12" s="189"/>
      <c r="K12" s="189"/>
      <c r="L12" s="189"/>
      <c r="M12" s="189"/>
      <c r="N12" s="189"/>
      <c r="O12" s="189"/>
      <c r="P12" s="189"/>
      <c r="Q12" s="189"/>
      <c r="R12" s="189"/>
      <c r="S12" s="189"/>
      <c r="T12" s="189"/>
      <c r="U12" s="189"/>
      <c r="V12" s="189"/>
      <c r="W12" s="189"/>
      <c r="X12" s="189"/>
    </row>
    <row r="13" spans="1:26" ht="12.75" customHeight="1" x14ac:dyDescent="0.2">
      <c r="A13" s="209" t="s">
        <v>2002</v>
      </c>
      <c r="B13" s="157" t="s">
        <v>2003</v>
      </c>
      <c r="C13" s="205" t="s">
        <v>2002</v>
      </c>
      <c r="D13" s="206">
        <f>SUM(D14:D17)-D18</f>
        <v>0</v>
      </c>
      <c r="E13" s="206">
        <f>SUM(E14:E17)-E18</f>
        <v>0</v>
      </c>
      <c r="F13" s="207" t="str">
        <f t="shared" si="0"/>
        <v>-</v>
      </c>
      <c r="G13" s="189"/>
      <c r="H13" s="189"/>
      <c r="I13" s="189"/>
      <c r="J13" s="189"/>
      <c r="K13" s="189"/>
      <c r="L13" s="189"/>
      <c r="M13" s="189"/>
      <c r="N13" s="189"/>
      <c r="O13" s="189"/>
      <c r="P13" s="189"/>
      <c r="Q13" s="189"/>
      <c r="R13" s="189"/>
      <c r="S13" s="189"/>
      <c r="T13" s="189"/>
      <c r="U13" s="189"/>
      <c r="V13" s="189"/>
      <c r="W13" s="189"/>
      <c r="X13" s="189"/>
    </row>
    <row r="14" spans="1:26" ht="12.75" customHeight="1" x14ac:dyDescent="0.2">
      <c r="A14" s="204" t="s">
        <v>2004</v>
      </c>
      <c r="B14" s="157" t="s">
        <v>664</v>
      </c>
      <c r="C14" s="205" t="s">
        <v>2004</v>
      </c>
      <c r="D14" s="208">
        <v>0</v>
      </c>
      <c r="E14" s="208">
        <v>0</v>
      </c>
      <c r="F14" s="207" t="str">
        <f t="shared" si="0"/>
        <v>-</v>
      </c>
      <c r="G14" s="189"/>
      <c r="H14" s="189"/>
      <c r="I14" s="189"/>
      <c r="J14" s="189"/>
      <c r="K14" s="189"/>
      <c r="L14" s="189"/>
      <c r="M14" s="189"/>
      <c r="N14" s="189"/>
      <c r="O14" s="189"/>
      <c r="P14" s="189"/>
      <c r="Q14" s="189"/>
      <c r="R14" s="189"/>
      <c r="S14" s="189"/>
      <c r="T14" s="189"/>
      <c r="U14" s="189"/>
      <c r="V14" s="189"/>
      <c r="W14" s="189"/>
      <c r="X14" s="189"/>
    </row>
    <row r="15" spans="1:26" ht="12.75" customHeight="1" x14ac:dyDescent="0.2">
      <c r="A15" s="204" t="s">
        <v>2005</v>
      </c>
      <c r="B15" s="157" t="s">
        <v>666</v>
      </c>
      <c r="C15" s="205" t="s">
        <v>2005</v>
      </c>
      <c r="D15" s="208">
        <v>0</v>
      </c>
      <c r="E15" s="208">
        <v>0</v>
      </c>
      <c r="F15" s="207" t="str">
        <f t="shared" si="0"/>
        <v>-</v>
      </c>
      <c r="G15" s="189"/>
      <c r="H15" s="189"/>
      <c r="I15" s="189"/>
      <c r="J15" s="189"/>
      <c r="K15" s="189"/>
      <c r="L15" s="189"/>
      <c r="M15" s="189"/>
      <c r="N15" s="189"/>
      <c r="O15" s="189"/>
      <c r="P15" s="189"/>
      <c r="Q15" s="189"/>
      <c r="R15" s="189"/>
      <c r="S15" s="189"/>
      <c r="T15" s="189"/>
      <c r="U15" s="189"/>
      <c r="V15" s="189"/>
      <c r="W15" s="189"/>
      <c r="X15" s="189"/>
    </row>
    <row r="16" spans="1:26" ht="12.75" customHeight="1" x14ac:dyDescent="0.2">
      <c r="A16" s="204" t="s">
        <v>2006</v>
      </c>
      <c r="B16" s="157" t="s">
        <v>668</v>
      </c>
      <c r="C16" s="205" t="s">
        <v>2006</v>
      </c>
      <c r="D16" s="208">
        <v>0</v>
      </c>
      <c r="E16" s="208">
        <v>0</v>
      </c>
      <c r="F16" s="207" t="str">
        <f t="shared" si="0"/>
        <v>-</v>
      </c>
      <c r="G16" s="189"/>
      <c r="H16" s="189"/>
      <c r="I16" s="189"/>
      <c r="J16" s="189"/>
      <c r="K16" s="189"/>
      <c r="L16" s="189"/>
      <c r="M16" s="189"/>
      <c r="N16" s="189"/>
      <c r="O16" s="189"/>
      <c r="P16" s="189"/>
      <c r="Q16" s="189"/>
      <c r="R16" s="189"/>
      <c r="S16" s="189"/>
      <c r="T16" s="189"/>
      <c r="U16" s="189"/>
      <c r="V16" s="189"/>
      <c r="W16" s="189"/>
      <c r="X16" s="189"/>
    </row>
    <row r="17" spans="1:24" ht="12.75" customHeight="1" x14ac:dyDescent="0.2">
      <c r="A17" s="204" t="s">
        <v>2007</v>
      </c>
      <c r="B17" s="157" t="s">
        <v>670</v>
      </c>
      <c r="C17" s="205" t="s">
        <v>2007</v>
      </c>
      <c r="D17" s="208">
        <v>0</v>
      </c>
      <c r="E17" s="208">
        <v>0</v>
      </c>
      <c r="F17" s="207" t="str">
        <f t="shared" si="0"/>
        <v>-</v>
      </c>
      <c r="G17" s="189"/>
      <c r="H17" s="189"/>
      <c r="I17" s="189"/>
      <c r="J17" s="189"/>
      <c r="K17" s="189"/>
      <c r="L17" s="189"/>
      <c r="M17" s="189"/>
      <c r="N17" s="189"/>
      <c r="O17" s="189"/>
      <c r="P17" s="189"/>
      <c r="Q17" s="189"/>
      <c r="R17" s="189"/>
      <c r="S17" s="189"/>
      <c r="T17" s="189"/>
      <c r="U17" s="189"/>
      <c r="V17" s="189"/>
      <c r="W17" s="189"/>
      <c r="X17" s="189"/>
    </row>
    <row r="18" spans="1:24" ht="12.75" customHeight="1" x14ac:dyDescent="0.2">
      <c r="A18" s="204" t="s">
        <v>2008</v>
      </c>
      <c r="B18" s="157" t="s">
        <v>2009</v>
      </c>
      <c r="C18" s="205" t="s">
        <v>2008</v>
      </c>
      <c r="D18" s="208">
        <v>0</v>
      </c>
      <c r="E18" s="208">
        <v>0</v>
      </c>
      <c r="F18" s="207" t="str">
        <f t="shared" si="0"/>
        <v>-</v>
      </c>
      <c r="G18" s="189"/>
      <c r="H18" s="189"/>
      <c r="I18" s="189"/>
      <c r="J18" s="189"/>
      <c r="K18" s="189"/>
      <c r="L18" s="189"/>
      <c r="M18" s="189"/>
      <c r="N18" s="189"/>
      <c r="O18" s="189"/>
      <c r="P18" s="189"/>
      <c r="Q18" s="189"/>
      <c r="R18" s="189"/>
      <c r="S18" s="189"/>
      <c r="T18" s="189"/>
      <c r="U18" s="189"/>
      <c r="V18" s="189"/>
      <c r="W18" s="189"/>
      <c r="X18" s="189"/>
    </row>
    <row r="19" spans="1:24" ht="12.75" customHeight="1" x14ac:dyDescent="0.2">
      <c r="A19" s="209" t="s">
        <v>2010</v>
      </c>
      <c r="B19" s="157" t="s">
        <v>2011</v>
      </c>
      <c r="C19" s="205" t="s">
        <v>2010</v>
      </c>
      <c r="D19" s="206">
        <f>SUM(D20:D27)-D28</f>
        <v>50046.739999999976</v>
      </c>
      <c r="E19" s="206">
        <f>SUM(E20:E27)-E28</f>
        <v>45595.06</v>
      </c>
      <c r="F19" s="207">
        <f t="shared" si="0"/>
        <v>91.104955087983797</v>
      </c>
      <c r="G19" s="189"/>
      <c r="H19" s="189"/>
      <c r="I19" s="189"/>
      <c r="J19" s="189"/>
      <c r="K19" s="189"/>
      <c r="L19" s="189"/>
      <c r="M19" s="189"/>
      <c r="N19" s="189"/>
      <c r="O19" s="189"/>
      <c r="P19" s="189"/>
      <c r="Q19" s="189"/>
      <c r="R19" s="189"/>
      <c r="S19" s="189"/>
      <c r="T19" s="189"/>
      <c r="U19" s="189"/>
      <c r="V19" s="189"/>
      <c r="W19" s="189"/>
      <c r="X19" s="189"/>
    </row>
    <row r="20" spans="1:24" ht="12.75" customHeight="1" x14ac:dyDescent="0.2">
      <c r="A20" s="204" t="s">
        <v>2012</v>
      </c>
      <c r="B20" s="157" t="s">
        <v>674</v>
      </c>
      <c r="C20" s="205" t="s">
        <v>2012</v>
      </c>
      <c r="D20" s="208">
        <v>14557.4</v>
      </c>
      <c r="E20" s="208">
        <v>18419.740000000002</v>
      </c>
      <c r="F20" s="207">
        <f t="shared" si="0"/>
        <v>126.53179826067844</v>
      </c>
      <c r="G20" s="189"/>
      <c r="H20" s="189"/>
      <c r="I20" s="189"/>
      <c r="J20" s="189"/>
      <c r="K20" s="189"/>
      <c r="L20" s="189"/>
      <c r="M20" s="189"/>
      <c r="N20" s="189"/>
      <c r="O20" s="189"/>
      <c r="P20" s="189"/>
      <c r="Q20" s="189"/>
      <c r="R20" s="189"/>
      <c r="S20" s="189"/>
      <c r="T20" s="189"/>
      <c r="U20" s="189"/>
      <c r="V20" s="189"/>
      <c r="W20" s="189"/>
      <c r="X20" s="189"/>
    </row>
    <row r="21" spans="1:24" ht="12.75" customHeight="1" x14ac:dyDescent="0.2">
      <c r="A21" s="204" t="s">
        <v>2013</v>
      </c>
      <c r="B21" s="157" t="s">
        <v>767</v>
      </c>
      <c r="C21" s="205" t="s">
        <v>2013</v>
      </c>
      <c r="D21" s="208">
        <v>593.16999999999996</v>
      </c>
      <c r="E21" s="208">
        <v>1733.35</v>
      </c>
      <c r="F21" s="207">
        <f t="shared" si="0"/>
        <v>292.21808250585838</v>
      </c>
      <c r="G21" s="189"/>
      <c r="H21" s="189"/>
      <c r="I21" s="189"/>
      <c r="J21" s="189"/>
      <c r="K21" s="189"/>
      <c r="L21" s="189"/>
      <c r="M21" s="189"/>
      <c r="N21" s="189"/>
      <c r="O21" s="189"/>
      <c r="P21" s="189"/>
      <c r="Q21" s="189"/>
      <c r="R21" s="189"/>
      <c r="S21" s="189"/>
      <c r="T21" s="189"/>
      <c r="U21" s="189"/>
      <c r="V21" s="189"/>
      <c r="W21" s="189"/>
      <c r="X21" s="189"/>
    </row>
    <row r="22" spans="1:24" ht="12.75" customHeight="1" x14ac:dyDescent="0.2">
      <c r="A22" s="204" t="s">
        <v>2014</v>
      </c>
      <c r="B22" s="157" t="s">
        <v>678</v>
      </c>
      <c r="C22" s="205" t="s">
        <v>2014</v>
      </c>
      <c r="D22" s="208">
        <v>53922.39</v>
      </c>
      <c r="E22" s="208">
        <v>53726.7</v>
      </c>
      <c r="F22" s="207">
        <f t="shared" si="0"/>
        <v>99.637089528116235</v>
      </c>
      <c r="G22" s="189"/>
      <c r="H22" s="189"/>
      <c r="I22" s="189"/>
      <c r="J22" s="189"/>
      <c r="K22" s="189"/>
      <c r="L22" s="189"/>
      <c r="M22" s="189"/>
      <c r="N22" s="189"/>
      <c r="O22" s="189"/>
      <c r="P22" s="189"/>
      <c r="Q22" s="189"/>
      <c r="R22" s="189"/>
      <c r="S22" s="189"/>
      <c r="T22" s="189"/>
      <c r="U22" s="189"/>
      <c r="V22" s="189"/>
      <c r="W22" s="189"/>
      <c r="X22" s="189"/>
    </row>
    <row r="23" spans="1:24" ht="12.75" customHeight="1" x14ac:dyDescent="0.2">
      <c r="A23" s="204" t="s">
        <v>2015</v>
      </c>
      <c r="B23" s="157" t="s">
        <v>680</v>
      </c>
      <c r="C23" s="205" t="s">
        <v>2015</v>
      </c>
      <c r="D23" s="208">
        <v>0</v>
      </c>
      <c r="E23" s="208">
        <v>0</v>
      </c>
      <c r="F23" s="207" t="str">
        <f t="shared" si="0"/>
        <v>-</v>
      </c>
      <c r="G23" s="189"/>
      <c r="H23" s="189"/>
      <c r="I23" s="189"/>
      <c r="J23" s="189"/>
      <c r="K23" s="189"/>
      <c r="L23" s="189"/>
      <c r="M23" s="189"/>
      <c r="N23" s="189"/>
      <c r="O23" s="189"/>
      <c r="P23" s="189"/>
      <c r="Q23" s="189"/>
      <c r="R23" s="189"/>
      <c r="S23" s="189"/>
      <c r="T23" s="189"/>
      <c r="U23" s="189"/>
      <c r="V23" s="189"/>
      <c r="W23" s="189"/>
      <c r="X23" s="189"/>
    </row>
    <row r="24" spans="1:24" ht="12.75" customHeight="1" x14ac:dyDescent="0.2">
      <c r="A24" s="204" t="s">
        <v>2016</v>
      </c>
      <c r="B24" s="157" t="s">
        <v>2017</v>
      </c>
      <c r="C24" s="205" t="s">
        <v>2016</v>
      </c>
      <c r="D24" s="208">
        <v>48496.89</v>
      </c>
      <c r="E24" s="208">
        <v>48308.03</v>
      </c>
      <c r="F24" s="207">
        <f t="shared" si="0"/>
        <v>99.610572966637662</v>
      </c>
      <c r="G24" s="189"/>
      <c r="H24" s="189"/>
      <c r="I24" s="189"/>
      <c r="J24" s="189"/>
      <c r="K24" s="189"/>
      <c r="L24" s="189"/>
      <c r="M24" s="189"/>
      <c r="N24" s="189"/>
      <c r="O24" s="189"/>
      <c r="P24" s="189"/>
      <c r="Q24" s="189"/>
      <c r="R24" s="189"/>
      <c r="S24" s="189"/>
      <c r="T24" s="189"/>
      <c r="U24" s="189"/>
      <c r="V24" s="189"/>
      <c r="W24" s="189"/>
      <c r="X24" s="189"/>
    </row>
    <row r="25" spans="1:24" ht="12.75" customHeight="1" x14ac:dyDescent="0.2">
      <c r="A25" s="204" t="s">
        <v>2018</v>
      </c>
      <c r="B25" s="157" t="s">
        <v>684</v>
      </c>
      <c r="C25" s="205" t="s">
        <v>2018</v>
      </c>
      <c r="D25" s="208">
        <v>16355.35</v>
      </c>
      <c r="E25" s="208">
        <v>8533.9599999999991</v>
      </c>
      <c r="F25" s="207">
        <f t="shared" si="0"/>
        <v>52.178400339949917</v>
      </c>
      <c r="G25" s="189"/>
      <c r="H25" s="189"/>
      <c r="I25" s="189"/>
      <c r="J25" s="189"/>
      <c r="K25" s="189"/>
      <c r="L25" s="189"/>
      <c r="M25" s="189"/>
      <c r="N25" s="189"/>
      <c r="O25" s="189"/>
      <c r="P25" s="189"/>
      <c r="Q25" s="189"/>
      <c r="R25" s="189"/>
      <c r="S25" s="189"/>
      <c r="T25" s="189"/>
      <c r="U25" s="189"/>
      <c r="V25" s="189"/>
      <c r="W25" s="189"/>
      <c r="X25" s="189"/>
    </row>
    <row r="26" spans="1:24" ht="12.75" customHeight="1" x14ac:dyDescent="0.2">
      <c r="A26" s="204" t="s">
        <v>2019</v>
      </c>
      <c r="B26" s="157" t="s">
        <v>686</v>
      </c>
      <c r="C26" s="205" t="s">
        <v>2019</v>
      </c>
      <c r="D26" s="208">
        <v>0</v>
      </c>
      <c r="E26" s="208">
        <v>0</v>
      </c>
      <c r="F26" s="207" t="str">
        <f t="shared" si="0"/>
        <v>-</v>
      </c>
      <c r="G26" s="189"/>
      <c r="H26" s="189"/>
      <c r="I26" s="189"/>
      <c r="J26" s="189"/>
      <c r="K26" s="189"/>
      <c r="L26" s="189"/>
      <c r="M26" s="189"/>
      <c r="N26" s="189"/>
      <c r="O26" s="189"/>
      <c r="P26" s="189"/>
      <c r="Q26" s="189"/>
      <c r="R26" s="189"/>
      <c r="S26" s="189"/>
      <c r="T26" s="189"/>
      <c r="U26" s="189"/>
      <c r="V26" s="189"/>
      <c r="W26" s="189"/>
      <c r="X26" s="189"/>
    </row>
    <row r="27" spans="1:24" ht="12.75" customHeight="1" x14ac:dyDescent="0.2">
      <c r="A27" s="204" t="s">
        <v>2020</v>
      </c>
      <c r="B27" s="157" t="s">
        <v>688</v>
      </c>
      <c r="C27" s="205" t="s">
        <v>2020</v>
      </c>
      <c r="D27" s="208">
        <v>0</v>
      </c>
      <c r="E27" s="208">
        <v>0</v>
      </c>
      <c r="F27" s="207" t="str">
        <f t="shared" si="0"/>
        <v>-</v>
      </c>
      <c r="G27" s="189"/>
      <c r="H27" s="189"/>
      <c r="I27" s="189"/>
      <c r="J27" s="189"/>
      <c r="K27" s="189"/>
      <c r="L27" s="189"/>
      <c r="M27" s="189"/>
      <c r="N27" s="189"/>
      <c r="O27" s="189"/>
      <c r="P27" s="189"/>
      <c r="Q27" s="189"/>
      <c r="R27" s="189"/>
      <c r="S27" s="189"/>
      <c r="T27" s="189"/>
      <c r="U27" s="189"/>
      <c r="V27" s="189"/>
      <c r="W27" s="189"/>
      <c r="X27" s="189"/>
    </row>
    <row r="28" spans="1:24" ht="12.75" customHeight="1" x14ac:dyDescent="0.2">
      <c r="A28" s="204" t="s">
        <v>2021</v>
      </c>
      <c r="B28" s="157" t="s">
        <v>2022</v>
      </c>
      <c r="C28" s="205" t="s">
        <v>2021</v>
      </c>
      <c r="D28" s="208">
        <v>83878.460000000006</v>
      </c>
      <c r="E28" s="208">
        <v>85126.720000000001</v>
      </c>
      <c r="F28" s="207">
        <f t="shared" si="0"/>
        <v>101.48817705999846</v>
      </c>
      <c r="G28" s="189"/>
      <c r="H28" s="189"/>
      <c r="I28" s="189"/>
      <c r="J28" s="189"/>
      <c r="K28" s="189"/>
      <c r="L28" s="189"/>
      <c r="M28" s="189"/>
      <c r="N28" s="189"/>
      <c r="O28" s="189"/>
      <c r="P28" s="189"/>
      <c r="Q28" s="189"/>
      <c r="R28" s="189"/>
      <c r="S28" s="189"/>
      <c r="T28" s="189"/>
      <c r="U28" s="189"/>
      <c r="V28" s="189"/>
      <c r="W28" s="189"/>
      <c r="X28" s="189"/>
    </row>
    <row r="29" spans="1:24" ht="12.75" customHeight="1" x14ac:dyDescent="0.2">
      <c r="A29" s="209" t="s">
        <v>2023</v>
      </c>
      <c r="B29" s="157" t="s">
        <v>2024</v>
      </c>
      <c r="C29" s="205" t="s">
        <v>2023</v>
      </c>
      <c r="D29" s="206">
        <f>SUM(D30:D33)-D34</f>
        <v>22556.389999999985</v>
      </c>
      <c r="E29" s="206">
        <f>SUM(E30:E33)-E34</f>
        <v>18111.479999999981</v>
      </c>
      <c r="F29" s="207">
        <f t="shared" si="0"/>
        <v>80.294231479416666</v>
      </c>
      <c r="G29" s="189"/>
      <c r="H29" s="189"/>
      <c r="I29" s="189"/>
      <c r="J29" s="189"/>
      <c r="K29" s="189"/>
      <c r="L29" s="189"/>
      <c r="M29" s="189"/>
      <c r="N29" s="189"/>
      <c r="O29" s="189"/>
      <c r="P29" s="189"/>
      <c r="Q29" s="189"/>
      <c r="R29" s="189"/>
      <c r="S29" s="189"/>
      <c r="T29" s="189"/>
      <c r="U29" s="189"/>
      <c r="V29" s="189"/>
      <c r="W29" s="189"/>
      <c r="X29" s="189"/>
    </row>
    <row r="30" spans="1:24" ht="12.75" customHeight="1" x14ac:dyDescent="0.2">
      <c r="A30" s="204" t="s">
        <v>2025</v>
      </c>
      <c r="B30" s="157" t="s">
        <v>692</v>
      </c>
      <c r="C30" s="205" t="s">
        <v>2025</v>
      </c>
      <c r="D30" s="208">
        <v>171578.96</v>
      </c>
      <c r="E30" s="208">
        <v>167134.04999999999</v>
      </c>
      <c r="F30" s="207">
        <f t="shared" si="0"/>
        <v>97.409408472926984</v>
      </c>
      <c r="G30" s="189"/>
      <c r="H30" s="189"/>
      <c r="I30" s="189"/>
      <c r="J30" s="189"/>
      <c r="K30" s="189"/>
      <c r="L30" s="189"/>
      <c r="M30" s="189"/>
      <c r="N30" s="189"/>
      <c r="O30" s="189"/>
      <c r="P30" s="189"/>
      <c r="Q30" s="189"/>
      <c r="R30" s="189"/>
      <c r="S30" s="189"/>
      <c r="T30" s="189"/>
      <c r="U30" s="189"/>
      <c r="V30" s="189"/>
      <c r="W30" s="189"/>
      <c r="X30" s="189"/>
    </row>
    <row r="31" spans="1:24" ht="12.75" customHeight="1" x14ac:dyDescent="0.2">
      <c r="A31" s="204" t="s">
        <v>2026</v>
      </c>
      <c r="B31" s="157" t="s">
        <v>2027</v>
      </c>
      <c r="C31" s="205" t="s">
        <v>2026</v>
      </c>
      <c r="D31" s="208">
        <v>0</v>
      </c>
      <c r="E31" s="208">
        <v>0</v>
      </c>
      <c r="F31" s="207" t="str">
        <f t="shared" si="0"/>
        <v>-</v>
      </c>
      <c r="G31" s="189"/>
      <c r="H31" s="189"/>
      <c r="I31" s="189"/>
      <c r="J31" s="189"/>
      <c r="K31" s="189"/>
      <c r="L31" s="189"/>
      <c r="M31" s="189"/>
      <c r="N31" s="189"/>
      <c r="O31" s="189"/>
      <c r="P31" s="189"/>
      <c r="Q31" s="189"/>
      <c r="R31" s="189"/>
      <c r="S31" s="189"/>
      <c r="T31" s="189"/>
      <c r="U31" s="189"/>
      <c r="V31" s="189"/>
      <c r="W31" s="189"/>
      <c r="X31" s="189"/>
    </row>
    <row r="32" spans="1:24" ht="12.75" customHeight="1" x14ac:dyDescent="0.2">
      <c r="A32" s="204" t="s">
        <v>2028</v>
      </c>
      <c r="B32" s="157" t="s">
        <v>696</v>
      </c>
      <c r="C32" s="205" t="s">
        <v>2028</v>
      </c>
      <c r="D32" s="208">
        <v>0</v>
      </c>
      <c r="E32" s="208">
        <v>0</v>
      </c>
      <c r="F32" s="207" t="str">
        <f t="shared" si="0"/>
        <v>-</v>
      </c>
      <c r="G32" s="189"/>
      <c r="H32" s="189"/>
      <c r="I32" s="189"/>
      <c r="J32" s="189"/>
      <c r="K32" s="189"/>
      <c r="L32" s="189"/>
      <c r="M32" s="189"/>
      <c r="N32" s="189"/>
      <c r="O32" s="189"/>
      <c r="P32" s="189"/>
      <c r="Q32" s="189"/>
      <c r="R32" s="189"/>
      <c r="S32" s="189"/>
      <c r="T32" s="189"/>
      <c r="U32" s="189"/>
      <c r="V32" s="189"/>
      <c r="W32" s="189"/>
      <c r="X32" s="189"/>
    </row>
    <row r="33" spans="1:24" ht="12.75" customHeight="1" x14ac:dyDescent="0.2">
      <c r="A33" s="204" t="s">
        <v>2029</v>
      </c>
      <c r="B33" s="157" t="s">
        <v>698</v>
      </c>
      <c r="C33" s="205" t="s">
        <v>2029</v>
      </c>
      <c r="D33" s="208">
        <v>0</v>
      </c>
      <c r="E33" s="208">
        <v>0</v>
      </c>
      <c r="F33" s="207" t="str">
        <f t="shared" si="0"/>
        <v>-</v>
      </c>
      <c r="G33" s="189"/>
      <c r="H33" s="189"/>
      <c r="I33" s="189"/>
      <c r="J33" s="189"/>
      <c r="K33" s="189"/>
      <c r="L33" s="189"/>
      <c r="M33" s="189"/>
      <c r="N33" s="189"/>
      <c r="O33" s="189"/>
      <c r="P33" s="189"/>
      <c r="Q33" s="189"/>
      <c r="R33" s="189"/>
      <c r="S33" s="189"/>
      <c r="T33" s="189"/>
      <c r="U33" s="189"/>
      <c r="V33" s="189"/>
      <c r="W33" s="189"/>
      <c r="X33" s="189"/>
    </row>
    <row r="34" spans="1:24" ht="12.75" customHeight="1" x14ac:dyDescent="0.2">
      <c r="A34" s="204" t="s">
        <v>2030</v>
      </c>
      <c r="B34" s="157" t="s">
        <v>2031</v>
      </c>
      <c r="C34" s="205" t="s">
        <v>2030</v>
      </c>
      <c r="D34" s="208">
        <v>149022.57</v>
      </c>
      <c r="E34" s="208">
        <v>149022.57</v>
      </c>
      <c r="F34" s="207">
        <f t="shared" si="0"/>
        <v>100</v>
      </c>
      <c r="G34" s="189"/>
      <c r="H34" s="189"/>
      <c r="I34" s="189"/>
      <c r="J34" s="189"/>
      <c r="K34" s="189"/>
      <c r="L34" s="189"/>
      <c r="M34" s="189"/>
      <c r="N34" s="189"/>
      <c r="O34" s="189"/>
      <c r="P34" s="189"/>
      <c r="Q34" s="189"/>
      <c r="R34" s="189"/>
      <c r="S34" s="189"/>
      <c r="T34" s="189"/>
      <c r="U34" s="189"/>
      <c r="V34" s="189"/>
      <c r="W34" s="189"/>
      <c r="X34" s="189"/>
    </row>
    <row r="35" spans="1:24" ht="24" customHeight="1" x14ac:dyDescent="0.2">
      <c r="A35" s="209" t="s">
        <v>2032</v>
      </c>
      <c r="B35" s="157" t="s">
        <v>2033</v>
      </c>
      <c r="C35" s="205" t="s">
        <v>2032</v>
      </c>
      <c r="D35" s="206">
        <f>SUM(D36:D39)-D40</f>
        <v>0</v>
      </c>
      <c r="E35" s="206">
        <f>SUM(E36:E39)-E40</f>
        <v>0</v>
      </c>
      <c r="F35" s="207" t="str">
        <f t="shared" si="0"/>
        <v>-</v>
      </c>
      <c r="G35" s="189"/>
      <c r="H35" s="189"/>
      <c r="I35" s="189"/>
      <c r="J35" s="189"/>
      <c r="K35" s="189"/>
      <c r="L35" s="189"/>
      <c r="M35" s="189"/>
      <c r="N35" s="189"/>
      <c r="O35" s="189"/>
      <c r="P35" s="189"/>
      <c r="Q35" s="189"/>
      <c r="R35" s="189"/>
      <c r="S35" s="189"/>
      <c r="T35" s="189"/>
      <c r="U35" s="189"/>
      <c r="V35" s="189"/>
      <c r="W35" s="189"/>
      <c r="X35" s="189"/>
    </row>
    <row r="36" spans="1:24" ht="12.75" customHeight="1" x14ac:dyDescent="0.2">
      <c r="A36" s="204" t="s">
        <v>2034</v>
      </c>
      <c r="B36" s="157" t="s">
        <v>783</v>
      </c>
      <c r="C36" s="205" t="s">
        <v>2034</v>
      </c>
      <c r="D36" s="208">
        <v>0</v>
      </c>
      <c r="E36" s="208">
        <v>0</v>
      </c>
      <c r="F36" s="207" t="str">
        <f t="shared" si="0"/>
        <v>-</v>
      </c>
      <c r="G36" s="189"/>
      <c r="H36" s="189"/>
      <c r="I36" s="189"/>
      <c r="J36" s="189"/>
      <c r="K36" s="189"/>
      <c r="L36" s="189"/>
      <c r="M36" s="189"/>
      <c r="N36" s="189"/>
      <c r="O36" s="189"/>
      <c r="P36" s="189"/>
      <c r="Q36" s="189"/>
      <c r="R36" s="189"/>
      <c r="S36" s="189"/>
      <c r="T36" s="189"/>
      <c r="U36" s="189"/>
      <c r="V36" s="189"/>
      <c r="W36" s="189"/>
      <c r="X36" s="189"/>
    </row>
    <row r="37" spans="1:24" ht="12.75" customHeight="1" x14ac:dyDescent="0.2">
      <c r="A37" s="204" t="s">
        <v>2035</v>
      </c>
      <c r="B37" s="157" t="s">
        <v>704</v>
      </c>
      <c r="C37" s="205" t="s">
        <v>2035</v>
      </c>
      <c r="D37" s="208">
        <v>0</v>
      </c>
      <c r="E37" s="208">
        <v>0</v>
      </c>
      <c r="F37" s="207" t="str">
        <f t="shared" si="0"/>
        <v>-</v>
      </c>
      <c r="G37" s="189"/>
      <c r="H37" s="189"/>
      <c r="I37" s="189"/>
      <c r="J37" s="189"/>
      <c r="K37" s="189"/>
      <c r="L37" s="189"/>
      <c r="M37" s="189"/>
      <c r="N37" s="189"/>
      <c r="O37" s="189"/>
      <c r="P37" s="189"/>
      <c r="Q37" s="189"/>
      <c r="R37" s="189"/>
      <c r="S37" s="189"/>
      <c r="T37" s="189"/>
      <c r="U37" s="189"/>
      <c r="V37" s="189"/>
      <c r="W37" s="189"/>
      <c r="X37" s="189"/>
    </row>
    <row r="38" spans="1:24" ht="12.75" customHeight="1" x14ac:dyDescent="0.2">
      <c r="A38" s="204" t="s">
        <v>2036</v>
      </c>
      <c r="B38" s="157" t="s">
        <v>706</v>
      </c>
      <c r="C38" s="205" t="s">
        <v>2036</v>
      </c>
      <c r="D38" s="208">
        <v>0</v>
      </c>
      <c r="E38" s="208">
        <v>0</v>
      </c>
      <c r="F38" s="207" t="str">
        <f t="shared" ref="F38:F69" si="1">IF(D38&gt;0,IF(E38/D38&gt;=100,"&gt;&gt;100",E38/D38*100),"-")</f>
        <v>-</v>
      </c>
      <c r="G38" s="189"/>
      <c r="H38" s="189"/>
      <c r="I38" s="189"/>
      <c r="J38" s="189"/>
      <c r="K38" s="189"/>
      <c r="L38" s="189"/>
      <c r="M38" s="189"/>
      <c r="N38" s="189"/>
      <c r="O38" s="189"/>
      <c r="P38" s="189"/>
      <c r="Q38" s="189"/>
      <c r="R38" s="189"/>
      <c r="S38" s="189"/>
      <c r="T38" s="189"/>
      <c r="U38" s="189"/>
      <c r="V38" s="189"/>
      <c r="W38" s="189"/>
      <c r="X38" s="189"/>
    </row>
    <row r="39" spans="1:24" ht="12.75" customHeight="1" x14ac:dyDescent="0.2">
      <c r="A39" s="204" t="s">
        <v>2037</v>
      </c>
      <c r="B39" s="157" t="s">
        <v>708</v>
      </c>
      <c r="C39" s="205" t="s">
        <v>2037</v>
      </c>
      <c r="D39" s="208">
        <v>0</v>
      </c>
      <c r="E39" s="208">
        <v>0</v>
      </c>
      <c r="F39" s="207" t="str">
        <f t="shared" si="1"/>
        <v>-</v>
      </c>
      <c r="G39" s="189"/>
      <c r="H39" s="189"/>
      <c r="I39" s="189"/>
      <c r="J39" s="189"/>
      <c r="K39" s="189"/>
      <c r="L39" s="189"/>
      <c r="M39" s="189"/>
      <c r="N39" s="189"/>
      <c r="O39" s="189"/>
      <c r="P39" s="189"/>
      <c r="Q39" s="189"/>
      <c r="R39" s="189"/>
      <c r="S39" s="189"/>
      <c r="T39" s="189"/>
      <c r="U39" s="189"/>
      <c r="V39" s="189"/>
      <c r="W39" s="189"/>
      <c r="X39" s="189"/>
    </row>
    <row r="40" spans="1:24" ht="12.75" customHeight="1" x14ac:dyDescent="0.2">
      <c r="A40" s="204" t="s">
        <v>2038</v>
      </c>
      <c r="B40" s="157" t="s">
        <v>2039</v>
      </c>
      <c r="C40" s="205" t="s">
        <v>2038</v>
      </c>
      <c r="D40" s="208">
        <v>0</v>
      </c>
      <c r="E40" s="208">
        <v>0</v>
      </c>
      <c r="F40" s="207" t="str">
        <f t="shared" si="1"/>
        <v>-</v>
      </c>
      <c r="G40" s="189"/>
      <c r="H40" s="189"/>
      <c r="I40" s="189"/>
      <c r="J40" s="189"/>
      <c r="K40" s="189"/>
      <c r="L40" s="189"/>
      <c r="M40" s="189"/>
      <c r="N40" s="189"/>
      <c r="O40" s="189"/>
      <c r="P40" s="189"/>
      <c r="Q40" s="189"/>
      <c r="R40" s="189"/>
      <c r="S40" s="189"/>
      <c r="T40" s="189"/>
      <c r="U40" s="189"/>
      <c r="V40" s="189"/>
      <c r="W40" s="189"/>
      <c r="X40" s="189"/>
    </row>
    <row r="41" spans="1:24" ht="12.75" customHeight="1" x14ac:dyDescent="0.2">
      <c r="A41" s="209" t="s">
        <v>2040</v>
      </c>
      <c r="B41" s="157" t="s">
        <v>2041</v>
      </c>
      <c r="C41" s="205" t="s">
        <v>2040</v>
      </c>
      <c r="D41" s="206">
        <f>SUM(D42:D43)-D44</f>
        <v>0</v>
      </c>
      <c r="E41" s="206">
        <f>SUM(E42:E43)-E44</f>
        <v>0</v>
      </c>
      <c r="F41" s="207" t="str">
        <f t="shared" si="1"/>
        <v>-</v>
      </c>
      <c r="G41" s="189"/>
      <c r="H41" s="189"/>
      <c r="I41" s="189"/>
      <c r="J41" s="189"/>
      <c r="K41" s="189"/>
      <c r="L41" s="189"/>
      <c r="M41" s="189"/>
      <c r="N41" s="189"/>
      <c r="O41" s="189"/>
      <c r="P41" s="189"/>
      <c r="Q41" s="189"/>
      <c r="R41" s="189"/>
      <c r="S41" s="189"/>
      <c r="T41" s="189"/>
      <c r="U41" s="189"/>
      <c r="V41" s="189"/>
      <c r="W41" s="189"/>
      <c r="X41" s="189"/>
    </row>
    <row r="42" spans="1:24" ht="12.75" customHeight="1" x14ac:dyDescent="0.2">
      <c r="A42" s="204" t="s">
        <v>2042</v>
      </c>
      <c r="B42" s="157" t="s">
        <v>712</v>
      </c>
      <c r="C42" s="205" t="s">
        <v>2042</v>
      </c>
      <c r="D42" s="208">
        <v>0</v>
      </c>
      <c r="E42" s="208">
        <v>0</v>
      </c>
      <c r="F42" s="207" t="str">
        <f t="shared" si="1"/>
        <v>-</v>
      </c>
      <c r="G42" s="189"/>
      <c r="H42" s="189"/>
      <c r="I42" s="189"/>
      <c r="J42" s="189"/>
      <c r="K42" s="189"/>
      <c r="L42" s="189"/>
      <c r="M42" s="189"/>
      <c r="N42" s="189"/>
      <c r="O42" s="189"/>
      <c r="P42" s="189"/>
      <c r="Q42" s="189"/>
      <c r="R42" s="189"/>
      <c r="S42" s="189"/>
      <c r="T42" s="189"/>
      <c r="U42" s="189"/>
      <c r="V42" s="189"/>
      <c r="W42" s="189"/>
      <c r="X42" s="189"/>
    </row>
    <row r="43" spans="1:24" ht="12.75" customHeight="1" x14ac:dyDescent="0.2">
      <c r="A43" s="204" t="s">
        <v>2043</v>
      </c>
      <c r="B43" s="157" t="s">
        <v>714</v>
      </c>
      <c r="C43" s="205" t="s">
        <v>2043</v>
      </c>
      <c r="D43" s="208">
        <v>0</v>
      </c>
      <c r="E43" s="208">
        <v>0</v>
      </c>
      <c r="F43" s="207" t="str">
        <f t="shared" si="1"/>
        <v>-</v>
      </c>
      <c r="G43" s="189"/>
      <c r="H43" s="189"/>
      <c r="I43" s="189"/>
      <c r="J43" s="189"/>
      <c r="K43" s="189"/>
      <c r="L43" s="189"/>
      <c r="M43" s="189"/>
      <c r="N43" s="189"/>
      <c r="O43" s="189"/>
      <c r="P43" s="189"/>
      <c r="Q43" s="189"/>
      <c r="R43" s="189"/>
      <c r="S43" s="189"/>
      <c r="T43" s="189"/>
      <c r="U43" s="189"/>
      <c r="V43" s="189"/>
      <c r="W43" s="189"/>
      <c r="X43" s="189"/>
    </row>
    <row r="44" spans="1:24" ht="12.75" customHeight="1" x14ac:dyDescent="0.2">
      <c r="A44" s="204" t="s">
        <v>2044</v>
      </c>
      <c r="B44" s="157" t="s">
        <v>2045</v>
      </c>
      <c r="C44" s="205" t="s">
        <v>2044</v>
      </c>
      <c r="D44" s="208">
        <v>0</v>
      </c>
      <c r="E44" s="208">
        <v>0</v>
      </c>
      <c r="F44" s="207" t="str">
        <f t="shared" si="1"/>
        <v>-</v>
      </c>
      <c r="G44" s="189"/>
      <c r="H44" s="189"/>
      <c r="I44" s="189"/>
      <c r="J44" s="189"/>
      <c r="K44" s="189"/>
      <c r="L44" s="189"/>
      <c r="M44" s="189"/>
      <c r="N44" s="189"/>
      <c r="O44" s="189"/>
      <c r="P44" s="189"/>
      <c r="Q44" s="189"/>
      <c r="R44" s="189"/>
      <c r="S44" s="189"/>
      <c r="T44" s="189"/>
      <c r="U44" s="189"/>
      <c r="V44" s="189"/>
      <c r="W44" s="189"/>
      <c r="X44" s="189"/>
    </row>
    <row r="45" spans="1:24" ht="12.75" customHeight="1" x14ac:dyDescent="0.2">
      <c r="A45" s="209" t="s">
        <v>2046</v>
      </c>
      <c r="B45" s="157" t="s">
        <v>2047</v>
      </c>
      <c r="C45" s="205" t="s">
        <v>2046</v>
      </c>
      <c r="D45" s="206">
        <v>0</v>
      </c>
      <c r="E45" s="206">
        <v>0</v>
      </c>
      <c r="F45" s="207" t="str">
        <f t="shared" si="1"/>
        <v>-</v>
      </c>
      <c r="G45" s="189"/>
      <c r="H45" s="189"/>
      <c r="I45" s="189"/>
      <c r="J45" s="189"/>
      <c r="K45" s="189"/>
      <c r="L45" s="189"/>
      <c r="M45" s="189"/>
      <c r="N45" s="189"/>
      <c r="O45" s="189"/>
      <c r="P45" s="189"/>
      <c r="Q45" s="189"/>
      <c r="R45" s="189"/>
      <c r="S45" s="189"/>
      <c r="T45" s="189"/>
      <c r="U45" s="189"/>
      <c r="V45" s="189"/>
      <c r="W45" s="189"/>
      <c r="X45" s="189"/>
    </row>
    <row r="46" spans="1:24" ht="12.75" customHeight="1" x14ac:dyDescent="0.2">
      <c r="A46" s="204" t="s">
        <v>2048</v>
      </c>
      <c r="B46" s="157" t="s">
        <v>718</v>
      </c>
      <c r="C46" s="205" t="s">
        <v>2048</v>
      </c>
      <c r="D46" s="208">
        <v>0</v>
      </c>
      <c r="E46" s="208">
        <v>0</v>
      </c>
      <c r="F46" s="207" t="str">
        <f t="shared" si="1"/>
        <v>-</v>
      </c>
      <c r="G46" s="189"/>
      <c r="H46" s="189"/>
      <c r="I46" s="189"/>
      <c r="J46" s="189"/>
      <c r="K46" s="189"/>
      <c r="L46" s="189"/>
      <c r="M46" s="189"/>
      <c r="N46" s="189"/>
      <c r="O46" s="189"/>
      <c r="P46" s="189"/>
      <c r="Q46" s="189"/>
      <c r="R46" s="189"/>
      <c r="S46" s="189"/>
      <c r="T46" s="189"/>
      <c r="U46" s="189"/>
      <c r="V46" s="189"/>
      <c r="W46" s="189"/>
      <c r="X46" s="189"/>
    </row>
    <row r="47" spans="1:24" ht="12.75" customHeight="1" x14ac:dyDescent="0.2">
      <c r="A47" s="204" t="s">
        <v>2049</v>
      </c>
      <c r="B47" s="157" t="s">
        <v>2050</v>
      </c>
      <c r="C47" s="205" t="s">
        <v>2049</v>
      </c>
      <c r="D47" s="208">
        <v>0</v>
      </c>
      <c r="E47" s="208">
        <v>0</v>
      </c>
      <c r="F47" s="207" t="str">
        <f t="shared" si="1"/>
        <v>-</v>
      </c>
      <c r="G47" s="189"/>
      <c r="H47" s="189"/>
      <c r="I47" s="189"/>
      <c r="J47" s="189"/>
      <c r="K47" s="189"/>
      <c r="L47" s="189"/>
      <c r="M47" s="189"/>
      <c r="N47" s="189"/>
      <c r="O47" s="189"/>
      <c r="P47" s="189"/>
      <c r="Q47" s="189"/>
      <c r="R47" s="189"/>
      <c r="S47" s="189"/>
      <c r="T47" s="189"/>
      <c r="U47" s="189"/>
      <c r="V47" s="189"/>
      <c r="W47" s="189"/>
      <c r="X47" s="189"/>
    </row>
    <row r="48" spans="1:24" ht="12.75" customHeight="1" x14ac:dyDescent="0.2">
      <c r="A48" s="204" t="s">
        <v>2051</v>
      </c>
      <c r="B48" s="157" t="s">
        <v>722</v>
      </c>
      <c r="C48" s="205" t="s">
        <v>2051</v>
      </c>
      <c r="D48" s="208">
        <v>0</v>
      </c>
      <c r="E48" s="208">
        <v>0</v>
      </c>
      <c r="F48" s="207" t="str">
        <f t="shared" si="1"/>
        <v>-</v>
      </c>
      <c r="G48" s="189"/>
      <c r="H48" s="189"/>
      <c r="I48" s="189"/>
      <c r="J48" s="189"/>
      <c r="K48" s="189"/>
      <c r="L48" s="189"/>
      <c r="M48" s="189"/>
      <c r="N48" s="189"/>
      <c r="O48" s="189"/>
      <c r="P48" s="189"/>
      <c r="Q48" s="189"/>
      <c r="R48" s="189"/>
      <c r="S48" s="189"/>
      <c r="T48" s="189"/>
      <c r="U48" s="189"/>
      <c r="V48" s="189"/>
      <c r="W48" s="189"/>
      <c r="X48" s="189"/>
    </row>
    <row r="49" spans="1:24" ht="12.75" customHeight="1" x14ac:dyDescent="0.2">
      <c r="A49" s="204" t="s">
        <v>2052</v>
      </c>
      <c r="B49" s="157" t="s">
        <v>724</v>
      </c>
      <c r="C49" s="205" t="s">
        <v>2052</v>
      </c>
      <c r="D49" s="208">
        <v>0</v>
      </c>
      <c r="E49" s="208">
        <v>0</v>
      </c>
      <c r="F49" s="207" t="str">
        <f t="shared" si="1"/>
        <v>-</v>
      </c>
      <c r="G49" s="189"/>
      <c r="H49" s="189"/>
      <c r="I49" s="189"/>
      <c r="J49" s="189"/>
      <c r="K49" s="189"/>
      <c r="L49" s="189"/>
      <c r="M49" s="189"/>
      <c r="N49" s="189"/>
      <c r="O49" s="189"/>
      <c r="P49" s="189"/>
      <c r="Q49" s="189"/>
      <c r="R49" s="189"/>
      <c r="S49" s="189"/>
      <c r="T49" s="189"/>
      <c r="U49" s="189"/>
      <c r="V49" s="189"/>
      <c r="W49" s="189"/>
      <c r="X49" s="189"/>
    </row>
    <row r="50" spans="1:24" ht="12.75" customHeight="1" x14ac:dyDescent="0.2">
      <c r="A50" s="204" t="s">
        <v>2053</v>
      </c>
      <c r="B50" s="157" t="s">
        <v>2054</v>
      </c>
      <c r="C50" s="205" t="s">
        <v>2053</v>
      </c>
      <c r="D50" s="208">
        <v>0</v>
      </c>
      <c r="E50" s="208">
        <v>0</v>
      </c>
      <c r="F50" s="207">
        <v>0</v>
      </c>
      <c r="G50" s="189"/>
      <c r="H50" s="189"/>
      <c r="I50" s="189"/>
      <c r="J50" s="189"/>
      <c r="K50" s="189"/>
      <c r="L50" s="189"/>
      <c r="M50" s="189"/>
      <c r="N50" s="189"/>
      <c r="O50" s="189"/>
      <c r="P50" s="189"/>
      <c r="Q50" s="189"/>
      <c r="R50" s="189"/>
      <c r="S50" s="189"/>
      <c r="T50" s="189"/>
      <c r="U50" s="189"/>
      <c r="V50" s="189"/>
      <c r="W50" s="189"/>
      <c r="X50" s="189"/>
    </row>
    <row r="51" spans="1:24" ht="12.75" customHeight="1" x14ac:dyDescent="0.2">
      <c r="A51" s="204" t="s">
        <v>2055</v>
      </c>
      <c r="B51" s="157" t="s">
        <v>2056</v>
      </c>
      <c r="C51" s="205" t="s">
        <v>2055</v>
      </c>
      <c r="D51" s="208">
        <v>0</v>
      </c>
      <c r="E51" s="208">
        <v>0</v>
      </c>
      <c r="F51" s="207" t="str">
        <f t="shared" si="1"/>
        <v>-</v>
      </c>
      <c r="G51" s="189"/>
      <c r="H51" s="189"/>
      <c r="I51" s="189"/>
      <c r="J51" s="189"/>
      <c r="K51" s="189"/>
      <c r="L51" s="189"/>
      <c r="M51" s="189"/>
      <c r="N51" s="189"/>
      <c r="O51" s="189"/>
      <c r="P51" s="189"/>
      <c r="Q51" s="189"/>
      <c r="R51" s="189"/>
      <c r="S51" s="189"/>
      <c r="T51" s="189"/>
      <c r="U51" s="189"/>
      <c r="V51" s="189"/>
      <c r="W51" s="189"/>
      <c r="X51" s="189"/>
    </row>
    <row r="52" spans="1:24" ht="12.75" customHeight="1" x14ac:dyDescent="0.2">
      <c r="A52" s="204" t="s">
        <v>2057</v>
      </c>
      <c r="B52" s="157" t="s">
        <v>2058</v>
      </c>
      <c r="C52" s="205" t="s">
        <v>2057</v>
      </c>
      <c r="D52" s="206">
        <f>SUM(D53:D54)-D55</f>
        <v>0</v>
      </c>
      <c r="E52" s="206">
        <f>SUM(E53:E54)-E55</f>
        <v>0</v>
      </c>
      <c r="F52" s="207" t="str">
        <f t="shared" si="1"/>
        <v>-</v>
      </c>
      <c r="G52" s="189"/>
      <c r="H52" s="189"/>
      <c r="I52" s="189"/>
      <c r="J52" s="189"/>
      <c r="K52" s="189"/>
      <c r="L52" s="189"/>
      <c r="M52" s="189"/>
      <c r="N52" s="189"/>
      <c r="O52" s="189"/>
      <c r="P52" s="189"/>
      <c r="Q52" s="189"/>
      <c r="R52" s="189"/>
      <c r="S52" s="189"/>
      <c r="T52" s="189"/>
      <c r="U52" s="189"/>
      <c r="V52" s="189"/>
      <c r="W52" s="189"/>
      <c r="X52" s="189"/>
    </row>
    <row r="53" spans="1:24" ht="12.75" customHeight="1" x14ac:dyDescent="0.2">
      <c r="A53" s="204" t="s">
        <v>2059</v>
      </c>
      <c r="B53" s="157" t="s">
        <v>2060</v>
      </c>
      <c r="C53" s="205" t="s">
        <v>2059</v>
      </c>
      <c r="D53" s="208">
        <v>0</v>
      </c>
      <c r="E53" s="208">
        <v>0</v>
      </c>
      <c r="F53" s="207" t="str">
        <f t="shared" si="1"/>
        <v>-</v>
      </c>
      <c r="G53" s="189"/>
      <c r="H53" s="189"/>
      <c r="I53" s="189"/>
      <c r="J53" s="189"/>
      <c r="K53" s="189"/>
      <c r="L53" s="189"/>
      <c r="M53" s="189"/>
      <c r="N53" s="189"/>
      <c r="O53" s="189"/>
      <c r="P53" s="189"/>
      <c r="Q53" s="189"/>
      <c r="R53" s="189"/>
      <c r="S53" s="189"/>
      <c r="T53" s="189"/>
      <c r="U53" s="189"/>
      <c r="V53" s="189"/>
      <c r="W53" s="189"/>
      <c r="X53" s="189"/>
    </row>
    <row r="54" spans="1:24" ht="12.75" customHeight="1" x14ac:dyDescent="0.2">
      <c r="A54" s="204" t="s">
        <v>2061</v>
      </c>
      <c r="B54" s="157" t="s">
        <v>2062</v>
      </c>
      <c r="C54" s="205" t="s">
        <v>2061</v>
      </c>
      <c r="D54" s="208">
        <v>0</v>
      </c>
      <c r="E54" s="208">
        <v>0</v>
      </c>
      <c r="F54" s="207" t="str">
        <f t="shared" si="1"/>
        <v>-</v>
      </c>
      <c r="G54" s="189"/>
      <c r="H54" s="189"/>
      <c r="I54" s="189"/>
      <c r="J54" s="189"/>
      <c r="K54" s="189"/>
      <c r="L54" s="189"/>
      <c r="M54" s="189"/>
      <c r="N54" s="189"/>
      <c r="O54" s="189"/>
      <c r="P54" s="189"/>
      <c r="Q54" s="189"/>
      <c r="R54" s="189"/>
      <c r="S54" s="189"/>
      <c r="T54" s="189"/>
      <c r="U54" s="189"/>
      <c r="V54" s="189"/>
      <c r="W54" s="189"/>
      <c r="X54" s="189"/>
    </row>
    <row r="55" spans="1:24" ht="12.75" customHeight="1" x14ac:dyDescent="0.2">
      <c r="A55" s="204" t="s">
        <v>2063</v>
      </c>
      <c r="B55" s="157" t="s">
        <v>2064</v>
      </c>
      <c r="C55" s="205" t="s">
        <v>2063</v>
      </c>
      <c r="D55" s="208">
        <v>0</v>
      </c>
      <c r="E55" s="208">
        <v>0</v>
      </c>
      <c r="F55" s="207" t="str">
        <f t="shared" si="1"/>
        <v>-</v>
      </c>
      <c r="G55" s="189"/>
      <c r="H55" s="189"/>
      <c r="I55" s="189"/>
      <c r="J55" s="189"/>
      <c r="K55" s="189"/>
      <c r="L55" s="189"/>
      <c r="M55" s="189"/>
      <c r="N55" s="189"/>
      <c r="O55" s="189"/>
      <c r="P55" s="189"/>
      <c r="Q55" s="189"/>
      <c r="R55" s="189"/>
      <c r="S55" s="189"/>
      <c r="T55" s="189"/>
      <c r="U55" s="189"/>
      <c r="V55" s="189"/>
      <c r="W55" s="189"/>
      <c r="X55" s="189"/>
    </row>
    <row r="56" spans="1:24" ht="12.75" customHeight="1" x14ac:dyDescent="0.2">
      <c r="A56" s="204" t="s">
        <v>2065</v>
      </c>
      <c r="B56" s="157" t="s">
        <v>2066</v>
      </c>
      <c r="C56" s="205" t="s">
        <v>2065</v>
      </c>
      <c r="D56" s="206">
        <f>SUM(D57:D62)</f>
        <v>0</v>
      </c>
      <c r="E56" s="206">
        <f>SUM(E57:E62)</f>
        <v>0</v>
      </c>
      <c r="F56" s="207" t="str">
        <f t="shared" si="1"/>
        <v>-</v>
      </c>
      <c r="G56" s="189"/>
      <c r="H56" s="189"/>
      <c r="I56" s="189"/>
      <c r="J56" s="189"/>
      <c r="K56" s="189"/>
      <c r="L56" s="189"/>
      <c r="M56" s="189"/>
      <c r="N56" s="189"/>
      <c r="O56" s="189"/>
      <c r="P56" s="189"/>
      <c r="Q56" s="189"/>
      <c r="R56" s="189"/>
      <c r="S56" s="189"/>
      <c r="T56" s="189"/>
      <c r="U56" s="189"/>
      <c r="V56" s="189"/>
      <c r="W56" s="189"/>
      <c r="X56" s="189"/>
    </row>
    <row r="57" spans="1:24" ht="12.75" customHeight="1" x14ac:dyDescent="0.2">
      <c r="A57" s="204" t="s">
        <v>2067</v>
      </c>
      <c r="B57" s="157" t="s">
        <v>2068</v>
      </c>
      <c r="C57" s="205" t="s">
        <v>2067</v>
      </c>
      <c r="D57" s="208">
        <v>0</v>
      </c>
      <c r="E57" s="208">
        <v>0</v>
      </c>
      <c r="F57" s="207" t="str">
        <f t="shared" si="1"/>
        <v>-</v>
      </c>
      <c r="G57" s="189"/>
      <c r="H57" s="189"/>
      <c r="I57" s="189"/>
      <c r="J57" s="189"/>
      <c r="K57" s="189"/>
      <c r="L57" s="189"/>
      <c r="M57" s="189"/>
      <c r="N57" s="189"/>
      <c r="O57" s="189"/>
      <c r="P57" s="189"/>
      <c r="Q57" s="189"/>
      <c r="R57" s="189"/>
      <c r="S57" s="189"/>
      <c r="T57" s="189"/>
      <c r="U57" s="189"/>
      <c r="V57" s="189"/>
      <c r="W57" s="189"/>
      <c r="X57" s="189"/>
    </row>
    <row r="58" spans="1:24" ht="12.75" customHeight="1" x14ac:dyDescent="0.2">
      <c r="A58" s="204" t="s">
        <v>2069</v>
      </c>
      <c r="B58" s="157" t="s">
        <v>2070</v>
      </c>
      <c r="C58" s="205" t="s">
        <v>2069</v>
      </c>
      <c r="D58" s="208">
        <v>0</v>
      </c>
      <c r="E58" s="208">
        <v>0</v>
      </c>
      <c r="F58" s="207" t="str">
        <f t="shared" si="1"/>
        <v>-</v>
      </c>
      <c r="G58" s="189"/>
      <c r="H58" s="189"/>
      <c r="I58" s="189"/>
      <c r="J58" s="189"/>
      <c r="K58" s="189"/>
      <c r="L58" s="189"/>
      <c r="M58" s="189"/>
      <c r="N58" s="189"/>
      <c r="O58" s="189"/>
      <c r="P58" s="189"/>
      <c r="Q58" s="189"/>
      <c r="R58" s="189"/>
      <c r="S58" s="189"/>
      <c r="T58" s="189"/>
      <c r="U58" s="189"/>
      <c r="V58" s="189"/>
      <c r="W58" s="189"/>
      <c r="X58" s="189"/>
    </row>
    <row r="59" spans="1:24" ht="12.75" customHeight="1" x14ac:dyDescent="0.2">
      <c r="A59" s="204" t="s">
        <v>2071</v>
      </c>
      <c r="B59" s="157" t="s">
        <v>2072</v>
      </c>
      <c r="C59" s="205" t="s">
        <v>2071</v>
      </c>
      <c r="D59" s="208">
        <v>0</v>
      </c>
      <c r="E59" s="208">
        <v>0</v>
      </c>
      <c r="F59" s="207" t="str">
        <f t="shared" si="1"/>
        <v>-</v>
      </c>
      <c r="G59" s="189"/>
      <c r="H59" s="189"/>
      <c r="I59" s="189"/>
      <c r="J59" s="189"/>
      <c r="K59" s="189"/>
      <c r="L59" s="189"/>
      <c r="M59" s="189"/>
      <c r="N59" s="189"/>
      <c r="O59" s="189"/>
      <c r="P59" s="189"/>
      <c r="Q59" s="189"/>
      <c r="R59" s="189"/>
      <c r="S59" s="189"/>
      <c r="T59" s="189"/>
      <c r="U59" s="189"/>
      <c r="V59" s="189"/>
      <c r="W59" s="189"/>
      <c r="X59" s="189"/>
    </row>
    <row r="60" spans="1:24" ht="12.75" customHeight="1" x14ac:dyDescent="0.2">
      <c r="A60" s="204" t="s">
        <v>2073</v>
      </c>
      <c r="B60" s="157" t="s">
        <v>2074</v>
      </c>
      <c r="C60" s="205" t="s">
        <v>2073</v>
      </c>
      <c r="D60" s="208">
        <v>0</v>
      </c>
      <c r="E60" s="208">
        <v>0</v>
      </c>
      <c r="F60" s="207" t="str">
        <f t="shared" si="1"/>
        <v>-</v>
      </c>
      <c r="G60" s="189"/>
      <c r="H60" s="189"/>
      <c r="I60" s="189"/>
      <c r="J60" s="189"/>
      <c r="K60" s="189"/>
      <c r="L60" s="189"/>
      <c r="M60" s="189"/>
      <c r="N60" s="189"/>
      <c r="O60" s="189"/>
      <c r="P60" s="189"/>
      <c r="Q60" s="189"/>
      <c r="R60" s="189"/>
      <c r="S60" s="189"/>
      <c r="T60" s="189"/>
      <c r="U60" s="189"/>
      <c r="V60" s="189"/>
      <c r="W60" s="189"/>
      <c r="X60" s="189"/>
    </row>
    <row r="61" spans="1:24" ht="12.75" customHeight="1" x14ac:dyDescent="0.2">
      <c r="A61" s="204" t="s">
        <v>2075</v>
      </c>
      <c r="B61" s="157" t="s">
        <v>2076</v>
      </c>
      <c r="C61" s="205" t="s">
        <v>2075</v>
      </c>
      <c r="D61" s="208">
        <v>0</v>
      </c>
      <c r="E61" s="208">
        <v>0</v>
      </c>
      <c r="F61" s="207" t="str">
        <f t="shared" si="1"/>
        <v>-</v>
      </c>
      <c r="G61" s="189"/>
      <c r="H61" s="189"/>
      <c r="I61" s="189"/>
      <c r="J61" s="189"/>
      <c r="K61" s="189"/>
      <c r="L61" s="189"/>
      <c r="M61" s="189"/>
      <c r="N61" s="189"/>
      <c r="O61" s="189"/>
      <c r="P61" s="189"/>
      <c r="Q61" s="189"/>
      <c r="R61" s="189"/>
      <c r="S61" s="189"/>
      <c r="T61" s="189"/>
      <c r="U61" s="189"/>
      <c r="V61" s="189"/>
      <c r="W61" s="189"/>
      <c r="X61" s="189"/>
    </row>
    <row r="62" spans="1:24" ht="12.75" customHeight="1" x14ac:dyDescent="0.2">
      <c r="A62" s="204" t="s">
        <v>2077</v>
      </c>
      <c r="B62" s="157" t="s">
        <v>2078</v>
      </c>
      <c r="C62" s="205" t="s">
        <v>2077</v>
      </c>
      <c r="D62" s="208">
        <v>0</v>
      </c>
      <c r="E62" s="208">
        <v>0</v>
      </c>
      <c r="F62" s="207" t="str">
        <f t="shared" si="1"/>
        <v>-</v>
      </c>
      <c r="G62" s="189"/>
      <c r="H62" s="189"/>
      <c r="I62" s="189"/>
      <c r="J62" s="189"/>
      <c r="K62" s="189"/>
      <c r="L62" s="189"/>
      <c r="M62" s="189"/>
      <c r="N62" s="189"/>
      <c r="O62" s="189"/>
      <c r="P62" s="189"/>
      <c r="Q62" s="189"/>
      <c r="R62" s="189"/>
      <c r="S62" s="189"/>
      <c r="T62" s="189"/>
      <c r="U62" s="189"/>
      <c r="V62" s="189"/>
      <c r="W62" s="189"/>
      <c r="X62" s="189"/>
    </row>
    <row r="63" spans="1:24" ht="12.75" customHeight="1" x14ac:dyDescent="0.2">
      <c r="A63" s="204" t="s">
        <v>2079</v>
      </c>
      <c r="B63" s="157" t="s">
        <v>2080</v>
      </c>
      <c r="C63" s="205" t="s">
        <v>2079</v>
      </c>
      <c r="D63" s="206">
        <f>SUM(D64:D67)</f>
        <v>0</v>
      </c>
      <c r="E63" s="206">
        <f>SUM(E64:E67)</f>
        <v>0</v>
      </c>
      <c r="F63" s="207" t="str">
        <f t="shared" si="1"/>
        <v>-</v>
      </c>
      <c r="G63" s="189"/>
      <c r="H63" s="189"/>
      <c r="I63" s="189"/>
      <c r="J63" s="189"/>
      <c r="K63" s="189"/>
      <c r="L63" s="189"/>
      <c r="M63" s="189"/>
      <c r="N63" s="189"/>
      <c r="O63" s="189"/>
      <c r="P63" s="189"/>
      <c r="Q63" s="189"/>
      <c r="R63" s="189"/>
      <c r="S63" s="189"/>
      <c r="T63" s="189"/>
      <c r="U63" s="189"/>
      <c r="V63" s="189"/>
      <c r="W63" s="189"/>
      <c r="X63" s="189"/>
    </row>
    <row r="64" spans="1:24" ht="12.75" customHeight="1" x14ac:dyDescent="0.2">
      <c r="A64" s="204" t="s">
        <v>2081</v>
      </c>
      <c r="B64" s="157" t="s">
        <v>2082</v>
      </c>
      <c r="C64" s="205" t="s">
        <v>2081</v>
      </c>
      <c r="D64" s="208">
        <v>0</v>
      </c>
      <c r="E64" s="208">
        <v>0</v>
      </c>
      <c r="F64" s="207" t="str">
        <f t="shared" si="1"/>
        <v>-</v>
      </c>
      <c r="G64" s="189"/>
      <c r="H64" s="189"/>
      <c r="I64" s="189"/>
      <c r="J64" s="189"/>
      <c r="K64" s="189"/>
      <c r="L64" s="189"/>
      <c r="M64" s="189"/>
      <c r="N64" s="189"/>
      <c r="O64" s="189"/>
      <c r="P64" s="189"/>
      <c r="Q64" s="189"/>
      <c r="R64" s="189"/>
      <c r="S64" s="189"/>
      <c r="T64" s="189"/>
      <c r="U64" s="189"/>
      <c r="V64" s="189"/>
      <c r="W64" s="189"/>
      <c r="X64" s="189"/>
    </row>
    <row r="65" spans="1:24" ht="12.75" customHeight="1" x14ac:dyDescent="0.2">
      <c r="A65" s="204" t="s">
        <v>2083</v>
      </c>
      <c r="B65" s="157" t="s">
        <v>2084</v>
      </c>
      <c r="C65" s="205" t="s">
        <v>2083</v>
      </c>
      <c r="D65" s="208">
        <v>0</v>
      </c>
      <c r="E65" s="208">
        <v>0</v>
      </c>
      <c r="F65" s="207" t="str">
        <f t="shared" si="1"/>
        <v>-</v>
      </c>
      <c r="G65" s="189"/>
      <c r="H65" s="189"/>
      <c r="I65" s="189"/>
      <c r="J65" s="189"/>
      <c r="K65" s="189"/>
      <c r="L65" s="189"/>
      <c r="M65" s="189"/>
      <c r="N65" s="189"/>
      <c r="O65" s="189"/>
      <c r="P65" s="189"/>
      <c r="Q65" s="189"/>
      <c r="R65" s="189"/>
      <c r="S65" s="189"/>
      <c r="T65" s="189"/>
      <c r="U65" s="189"/>
      <c r="V65" s="189"/>
      <c r="W65" s="189"/>
      <c r="X65" s="189"/>
    </row>
    <row r="66" spans="1:24" ht="12.75" customHeight="1" x14ac:dyDescent="0.2">
      <c r="A66" s="204" t="s">
        <v>2085</v>
      </c>
      <c r="B66" s="157" t="s">
        <v>2086</v>
      </c>
      <c r="C66" s="205" t="s">
        <v>2085</v>
      </c>
      <c r="D66" s="208">
        <v>0</v>
      </c>
      <c r="E66" s="208">
        <v>0</v>
      </c>
      <c r="F66" s="207" t="str">
        <f t="shared" si="1"/>
        <v>-</v>
      </c>
      <c r="G66" s="189"/>
      <c r="H66" s="189"/>
      <c r="I66" s="189"/>
      <c r="J66" s="189"/>
      <c r="K66" s="189"/>
      <c r="L66" s="189"/>
      <c r="M66" s="189"/>
      <c r="N66" s="189"/>
      <c r="O66" s="189"/>
      <c r="P66" s="189"/>
      <c r="Q66" s="189"/>
      <c r="R66" s="189"/>
      <c r="S66" s="189"/>
      <c r="T66" s="189"/>
      <c r="U66" s="189"/>
      <c r="V66" s="189"/>
      <c r="W66" s="189"/>
      <c r="X66" s="189"/>
    </row>
    <row r="67" spans="1:24" ht="12.75" customHeight="1" x14ac:dyDescent="0.2">
      <c r="A67" s="204" t="s">
        <v>2087</v>
      </c>
      <c r="B67" s="157" t="s">
        <v>2088</v>
      </c>
      <c r="C67" s="205" t="s">
        <v>2087</v>
      </c>
      <c r="D67" s="208">
        <v>0</v>
      </c>
      <c r="E67" s="208">
        <v>0</v>
      </c>
      <c r="F67" s="207" t="str">
        <f t="shared" si="1"/>
        <v>-</v>
      </c>
      <c r="G67" s="189"/>
      <c r="H67" s="189"/>
      <c r="I67" s="189"/>
      <c r="J67" s="189"/>
      <c r="K67" s="189"/>
      <c r="L67" s="189"/>
      <c r="M67" s="189"/>
      <c r="N67" s="189"/>
      <c r="O67" s="189"/>
      <c r="P67" s="189"/>
      <c r="Q67" s="189"/>
      <c r="R67" s="189"/>
      <c r="S67" s="189"/>
      <c r="T67" s="189"/>
      <c r="U67" s="189"/>
      <c r="V67" s="189"/>
      <c r="W67" s="189"/>
      <c r="X67" s="189"/>
    </row>
    <row r="68" spans="1:24" ht="12.75" customHeight="1" x14ac:dyDescent="0.2">
      <c r="A68" s="204" t="s">
        <v>2089</v>
      </c>
      <c r="B68" s="157" t="s">
        <v>2090</v>
      </c>
      <c r="C68" s="205" t="s">
        <v>2089</v>
      </c>
      <c r="D68" s="206">
        <f>D69+D78+D87+D118+D134+D146+D164+D170</f>
        <v>161327.91</v>
      </c>
      <c r="E68" s="206">
        <f>E69+E78+E87+E118+E134+E146+E164+E170</f>
        <v>281576.02</v>
      </c>
      <c r="F68" s="207">
        <f t="shared" si="1"/>
        <v>174.53645807473734</v>
      </c>
      <c r="G68" s="189"/>
      <c r="H68" s="189"/>
      <c r="I68" s="189"/>
      <c r="J68" s="189"/>
      <c r="K68" s="189"/>
      <c r="L68" s="189"/>
      <c r="M68" s="189"/>
      <c r="N68" s="189"/>
      <c r="O68" s="189"/>
      <c r="P68" s="189"/>
      <c r="Q68" s="189"/>
      <c r="R68" s="189"/>
      <c r="S68" s="189"/>
      <c r="T68" s="189"/>
      <c r="U68" s="189"/>
      <c r="V68" s="189"/>
      <c r="W68" s="189"/>
      <c r="X68" s="189"/>
    </row>
    <row r="69" spans="1:24" ht="12.75" customHeight="1" x14ac:dyDescent="0.2">
      <c r="A69" s="204" t="s">
        <v>1293</v>
      </c>
      <c r="B69" s="157" t="s">
        <v>2091</v>
      </c>
      <c r="C69" s="205" t="s">
        <v>1293</v>
      </c>
      <c r="D69" s="206">
        <f>+D70+D75+D76+D77</f>
        <v>13067.89</v>
      </c>
      <c r="E69" s="206">
        <f>+E70+E75+E76+E77</f>
        <v>29181.52</v>
      </c>
      <c r="F69" s="207">
        <f t="shared" si="1"/>
        <v>223.30705263053181</v>
      </c>
      <c r="G69" s="189"/>
      <c r="H69" s="189"/>
      <c r="I69" s="189"/>
      <c r="J69" s="189"/>
      <c r="K69" s="189"/>
      <c r="L69" s="189"/>
      <c r="M69" s="189"/>
      <c r="N69" s="189"/>
      <c r="O69" s="189"/>
      <c r="P69" s="189"/>
      <c r="Q69" s="189"/>
      <c r="R69" s="189"/>
      <c r="S69" s="189"/>
      <c r="T69" s="189"/>
      <c r="U69" s="189"/>
      <c r="V69" s="189"/>
      <c r="W69" s="189"/>
      <c r="X69" s="189"/>
    </row>
    <row r="70" spans="1:24" ht="12.75" customHeight="1" x14ac:dyDescent="0.2">
      <c r="A70" s="204" t="s">
        <v>2092</v>
      </c>
      <c r="B70" s="157" t="s">
        <v>2093</v>
      </c>
      <c r="C70" s="205" t="s">
        <v>2092</v>
      </c>
      <c r="D70" s="206">
        <f>SUM(D71:D74)</f>
        <v>13048.01</v>
      </c>
      <c r="E70" s="206">
        <f>SUM(E71:E74)</f>
        <v>29161.64</v>
      </c>
      <c r="F70" s="207">
        <f t="shared" ref="F70:F101" si="2">IF(D70&gt;0,IF(E70/D70&gt;=100,"&gt;&gt;100",E70/D70*100),"-")</f>
        <v>223.49492374699284</v>
      </c>
      <c r="G70" s="189"/>
      <c r="H70" s="189"/>
      <c r="I70" s="189"/>
      <c r="J70" s="189"/>
      <c r="K70" s="189"/>
      <c r="L70" s="189"/>
      <c r="M70" s="189"/>
      <c r="N70" s="189"/>
      <c r="O70" s="189"/>
      <c r="P70" s="189"/>
      <c r="Q70" s="189"/>
      <c r="R70" s="189"/>
      <c r="S70" s="189"/>
      <c r="T70" s="189"/>
      <c r="U70" s="189"/>
      <c r="V70" s="189"/>
      <c r="W70" s="189"/>
      <c r="X70" s="189"/>
    </row>
    <row r="71" spans="1:24" ht="12.75" customHeight="1" x14ac:dyDescent="0.2">
      <c r="A71" s="204" t="s">
        <v>2094</v>
      </c>
      <c r="B71" s="157" t="s">
        <v>2095</v>
      </c>
      <c r="C71" s="205" t="s">
        <v>2094</v>
      </c>
      <c r="D71" s="208">
        <v>0</v>
      </c>
      <c r="E71" s="208">
        <v>0</v>
      </c>
      <c r="F71" s="207" t="str">
        <f t="shared" si="2"/>
        <v>-</v>
      </c>
      <c r="G71" s="189"/>
      <c r="H71" s="189"/>
      <c r="I71" s="189"/>
      <c r="J71" s="189"/>
      <c r="K71" s="189"/>
      <c r="L71" s="189"/>
      <c r="M71" s="189"/>
      <c r="N71" s="189"/>
      <c r="O71" s="189"/>
      <c r="P71" s="189"/>
      <c r="Q71" s="189"/>
      <c r="R71" s="189"/>
      <c r="S71" s="189"/>
      <c r="T71" s="189"/>
      <c r="U71" s="189"/>
      <c r="V71" s="189"/>
      <c r="W71" s="189"/>
      <c r="X71" s="189"/>
    </row>
    <row r="72" spans="1:24" ht="12.75" customHeight="1" x14ac:dyDescent="0.2">
      <c r="A72" s="204" t="s">
        <v>2096</v>
      </c>
      <c r="B72" s="157" t="s">
        <v>2097</v>
      </c>
      <c r="C72" s="205" t="s">
        <v>2096</v>
      </c>
      <c r="D72" s="208">
        <v>11453.04</v>
      </c>
      <c r="E72" s="208">
        <v>27301.16</v>
      </c>
      <c r="F72" s="207">
        <f t="shared" si="2"/>
        <v>238.37478957551878</v>
      </c>
      <c r="G72" s="189"/>
      <c r="H72" s="189"/>
      <c r="I72" s="189"/>
      <c r="J72" s="189"/>
      <c r="K72" s="189"/>
      <c r="L72" s="189"/>
      <c r="M72" s="189"/>
      <c r="N72" s="189"/>
      <c r="O72" s="189"/>
      <c r="P72" s="189"/>
      <c r="Q72" s="189"/>
      <c r="R72" s="189"/>
      <c r="S72" s="189"/>
      <c r="T72" s="189"/>
      <c r="U72" s="189"/>
      <c r="V72" s="189"/>
      <c r="W72" s="189"/>
      <c r="X72" s="189"/>
    </row>
    <row r="73" spans="1:24" ht="12.75" customHeight="1" x14ac:dyDescent="0.2">
      <c r="A73" s="204" t="s">
        <v>2098</v>
      </c>
      <c r="B73" s="157" t="s">
        <v>2099</v>
      </c>
      <c r="C73" s="205" t="s">
        <v>2098</v>
      </c>
      <c r="D73" s="208">
        <v>0</v>
      </c>
      <c r="E73" s="208">
        <v>0</v>
      </c>
      <c r="F73" s="207" t="str">
        <f t="shared" si="2"/>
        <v>-</v>
      </c>
      <c r="G73" s="189"/>
      <c r="H73" s="189"/>
      <c r="I73" s="189"/>
      <c r="J73" s="189"/>
      <c r="K73" s="189"/>
      <c r="L73" s="189"/>
      <c r="M73" s="189"/>
      <c r="N73" s="189"/>
      <c r="O73" s="189"/>
      <c r="P73" s="189"/>
      <c r="Q73" s="189"/>
      <c r="R73" s="189"/>
      <c r="S73" s="189"/>
      <c r="T73" s="189"/>
      <c r="U73" s="189"/>
      <c r="V73" s="189"/>
      <c r="W73" s="189"/>
      <c r="X73" s="189"/>
    </row>
    <row r="74" spans="1:24" ht="12.75" customHeight="1" x14ac:dyDescent="0.2">
      <c r="A74" s="204" t="s">
        <v>2100</v>
      </c>
      <c r="B74" s="157" t="s">
        <v>2101</v>
      </c>
      <c r="C74" s="205" t="s">
        <v>2100</v>
      </c>
      <c r="D74" s="208">
        <v>1594.97</v>
      </c>
      <c r="E74" s="208">
        <v>1860.48</v>
      </c>
      <c r="F74" s="207">
        <f t="shared" si="2"/>
        <v>116.6467080885534</v>
      </c>
      <c r="G74" s="189"/>
      <c r="H74" s="189"/>
      <c r="I74" s="189"/>
      <c r="J74" s="189"/>
      <c r="K74" s="189"/>
      <c r="L74" s="189"/>
      <c r="M74" s="189"/>
      <c r="N74" s="189"/>
      <c r="O74" s="189"/>
      <c r="P74" s="189"/>
      <c r="Q74" s="189"/>
      <c r="R74" s="189"/>
      <c r="S74" s="189"/>
      <c r="T74" s="189"/>
      <c r="U74" s="189"/>
      <c r="V74" s="189"/>
      <c r="W74" s="189"/>
      <c r="X74" s="189"/>
    </row>
    <row r="75" spans="1:24" ht="12.75" customHeight="1" x14ac:dyDescent="0.2">
      <c r="A75" s="204" t="s">
        <v>2102</v>
      </c>
      <c r="B75" s="157" t="s">
        <v>2103</v>
      </c>
      <c r="C75" s="205" t="s">
        <v>2102</v>
      </c>
      <c r="D75" s="208">
        <v>0</v>
      </c>
      <c r="E75" s="208">
        <v>0</v>
      </c>
      <c r="F75" s="207" t="str">
        <f t="shared" si="2"/>
        <v>-</v>
      </c>
      <c r="G75" s="189"/>
      <c r="H75" s="189"/>
      <c r="I75" s="189"/>
      <c r="J75" s="189"/>
      <c r="K75" s="189"/>
      <c r="L75" s="189"/>
      <c r="M75" s="189"/>
      <c r="N75" s="189"/>
      <c r="O75" s="189"/>
      <c r="P75" s="189"/>
      <c r="Q75" s="189"/>
      <c r="R75" s="189"/>
      <c r="S75" s="189"/>
      <c r="T75" s="189"/>
      <c r="U75" s="189"/>
      <c r="V75" s="189"/>
      <c r="W75" s="189"/>
      <c r="X75" s="189"/>
    </row>
    <row r="76" spans="1:24" ht="12.75" customHeight="1" x14ac:dyDescent="0.2">
      <c r="A76" s="204" t="s">
        <v>2104</v>
      </c>
      <c r="B76" s="157" t="s">
        <v>2105</v>
      </c>
      <c r="C76" s="205" t="s">
        <v>2104</v>
      </c>
      <c r="D76" s="208">
        <v>19.88</v>
      </c>
      <c r="E76" s="208">
        <v>19.88</v>
      </c>
      <c r="F76" s="207">
        <f t="shared" si="2"/>
        <v>100</v>
      </c>
      <c r="G76" s="189"/>
      <c r="H76" s="189"/>
      <c r="I76" s="189"/>
      <c r="J76" s="189"/>
      <c r="K76" s="189"/>
      <c r="L76" s="189"/>
      <c r="M76" s="189"/>
      <c r="N76" s="189"/>
      <c r="O76" s="189"/>
      <c r="P76" s="189"/>
      <c r="Q76" s="189"/>
      <c r="R76" s="189"/>
      <c r="S76" s="189"/>
      <c r="T76" s="189"/>
      <c r="U76" s="189"/>
      <c r="V76" s="189"/>
      <c r="W76" s="189"/>
      <c r="X76" s="189"/>
    </row>
    <row r="77" spans="1:24" ht="12.75" customHeight="1" x14ac:dyDescent="0.2">
      <c r="A77" s="204" t="s">
        <v>2106</v>
      </c>
      <c r="B77" s="157" t="s">
        <v>2107</v>
      </c>
      <c r="C77" s="205" t="s">
        <v>2106</v>
      </c>
      <c r="D77" s="208">
        <v>0</v>
      </c>
      <c r="E77" s="208">
        <v>0</v>
      </c>
      <c r="F77" s="207" t="str">
        <f t="shared" si="2"/>
        <v>-</v>
      </c>
      <c r="G77" s="189"/>
      <c r="H77" s="189"/>
      <c r="I77" s="189"/>
      <c r="J77" s="189"/>
      <c r="K77" s="189"/>
      <c r="L77" s="189"/>
      <c r="M77" s="189"/>
      <c r="N77" s="189"/>
      <c r="O77" s="189"/>
      <c r="P77" s="189"/>
      <c r="Q77" s="189"/>
      <c r="R77" s="189"/>
      <c r="S77" s="189"/>
      <c r="T77" s="189"/>
      <c r="U77" s="189"/>
      <c r="V77" s="189"/>
      <c r="W77" s="189"/>
      <c r="X77" s="189"/>
    </row>
    <row r="78" spans="1:24" ht="24" customHeight="1" x14ac:dyDescent="0.2">
      <c r="A78" s="204" t="s">
        <v>2108</v>
      </c>
      <c r="B78" s="157" t="s">
        <v>2109</v>
      </c>
      <c r="C78" s="205" t="s">
        <v>2108</v>
      </c>
      <c r="D78" s="206">
        <f>D79+SUM(D82:D84)-D85+D86</f>
        <v>17367.84</v>
      </c>
      <c r="E78" s="206">
        <f>E79+SUM(E82:E84)-E85+E86</f>
        <v>21750.14</v>
      </c>
      <c r="F78" s="207">
        <f t="shared" si="2"/>
        <v>125.23226837649358</v>
      </c>
      <c r="G78" s="189"/>
      <c r="H78" s="189"/>
      <c r="I78" s="189"/>
      <c r="J78" s="189"/>
      <c r="K78" s="189"/>
      <c r="L78" s="189"/>
      <c r="M78" s="189"/>
      <c r="N78" s="189"/>
      <c r="O78" s="189"/>
      <c r="P78" s="189"/>
      <c r="Q78" s="189"/>
      <c r="R78" s="189"/>
      <c r="S78" s="189"/>
      <c r="T78" s="189"/>
      <c r="U78" s="189"/>
      <c r="V78" s="189"/>
      <c r="W78" s="189"/>
      <c r="X78" s="189"/>
    </row>
    <row r="79" spans="1:24" ht="12.75" customHeight="1" x14ac:dyDescent="0.2">
      <c r="A79" s="204" t="s">
        <v>2110</v>
      </c>
      <c r="B79" s="157" t="s">
        <v>2111</v>
      </c>
      <c r="C79" s="205" t="s">
        <v>2110</v>
      </c>
      <c r="D79" s="206">
        <f>SUM(D80:D81)</f>
        <v>0</v>
      </c>
      <c r="E79" s="206">
        <f>SUM(E80:E81)</f>
        <v>0</v>
      </c>
      <c r="F79" s="207" t="str">
        <f t="shared" si="2"/>
        <v>-</v>
      </c>
      <c r="G79" s="189"/>
      <c r="H79" s="189"/>
      <c r="I79" s="189"/>
      <c r="J79" s="189"/>
      <c r="K79" s="189"/>
      <c r="L79" s="189"/>
      <c r="M79" s="189"/>
      <c r="N79" s="189"/>
      <c r="O79" s="189"/>
      <c r="P79" s="189"/>
      <c r="Q79" s="189"/>
      <c r="R79" s="189"/>
      <c r="S79" s="189"/>
      <c r="T79" s="189"/>
      <c r="U79" s="189"/>
      <c r="V79" s="189"/>
      <c r="W79" s="189"/>
      <c r="X79" s="189"/>
    </row>
    <row r="80" spans="1:24" ht="12.75" customHeight="1" x14ac:dyDescent="0.2">
      <c r="A80" s="204" t="s">
        <v>2112</v>
      </c>
      <c r="B80" s="157" t="s">
        <v>2113</v>
      </c>
      <c r="C80" s="205" t="s">
        <v>2112</v>
      </c>
      <c r="D80" s="208">
        <v>0</v>
      </c>
      <c r="E80" s="208">
        <v>0</v>
      </c>
      <c r="F80" s="207" t="str">
        <f t="shared" si="2"/>
        <v>-</v>
      </c>
      <c r="G80" s="189"/>
      <c r="H80" s="189"/>
      <c r="I80" s="189"/>
      <c r="J80" s="189"/>
      <c r="K80" s="189"/>
      <c r="L80" s="189"/>
      <c r="M80" s="189"/>
      <c r="N80" s="189"/>
      <c r="O80" s="189"/>
      <c r="P80" s="189"/>
      <c r="Q80" s="189"/>
      <c r="R80" s="189"/>
      <c r="S80" s="189"/>
      <c r="T80" s="189"/>
      <c r="U80" s="189"/>
      <c r="V80" s="189"/>
      <c r="W80" s="189"/>
      <c r="X80" s="189"/>
    </row>
    <row r="81" spans="1:24" ht="12.75" customHeight="1" x14ac:dyDescent="0.2">
      <c r="A81" s="204" t="s">
        <v>2114</v>
      </c>
      <c r="B81" s="157" t="s">
        <v>2115</v>
      </c>
      <c r="C81" s="205" t="s">
        <v>2114</v>
      </c>
      <c r="D81" s="208">
        <v>0</v>
      </c>
      <c r="E81" s="208">
        <v>0</v>
      </c>
      <c r="F81" s="207" t="str">
        <f t="shared" si="2"/>
        <v>-</v>
      </c>
      <c r="G81" s="189"/>
      <c r="H81" s="189"/>
      <c r="I81" s="189"/>
      <c r="J81" s="189"/>
      <c r="K81" s="189"/>
      <c r="L81" s="189"/>
      <c r="M81" s="189"/>
      <c r="N81" s="189"/>
      <c r="O81" s="189"/>
      <c r="P81" s="189"/>
      <c r="Q81" s="189"/>
      <c r="R81" s="189"/>
      <c r="S81" s="189"/>
      <c r="T81" s="189"/>
      <c r="U81" s="189"/>
      <c r="V81" s="189"/>
      <c r="W81" s="189"/>
      <c r="X81" s="189"/>
    </row>
    <row r="82" spans="1:24" ht="12.75" customHeight="1" x14ac:dyDescent="0.2">
      <c r="A82" s="204" t="s">
        <v>2116</v>
      </c>
      <c r="B82" s="157" t="s">
        <v>2117</v>
      </c>
      <c r="C82" s="205" t="s">
        <v>2116</v>
      </c>
      <c r="D82" s="208">
        <v>0</v>
      </c>
      <c r="E82" s="208">
        <v>0</v>
      </c>
      <c r="F82" s="207" t="str">
        <f t="shared" si="2"/>
        <v>-</v>
      </c>
      <c r="G82" s="189"/>
      <c r="H82" s="189"/>
      <c r="I82" s="189"/>
      <c r="J82" s="189"/>
      <c r="K82" s="189"/>
      <c r="L82" s="189"/>
      <c r="M82" s="189"/>
      <c r="N82" s="189"/>
      <c r="O82" s="189"/>
      <c r="P82" s="189"/>
      <c r="Q82" s="189"/>
      <c r="R82" s="189"/>
      <c r="S82" s="189"/>
      <c r="T82" s="189"/>
      <c r="U82" s="189"/>
      <c r="V82" s="189"/>
      <c r="W82" s="189"/>
      <c r="X82" s="189"/>
    </row>
    <row r="83" spans="1:24" ht="12.75" customHeight="1" x14ac:dyDescent="0.2">
      <c r="A83" s="204" t="s">
        <v>2118</v>
      </c>
      <c r="B83" s="157" t="s">
        <v>2119</v>
      </c>
      <c r="C83" s="205" t="s">
        <v>2118</v>
      </c>
      <c r="D83" s="208">
        <v>0</v>
      </c>
      <c r="E83" s="208">
        <v>0</v>
      </c>
      <c r="F83" s="207" t="str">
        <f t="shared" si="2"/>
        <v>-</v>
      </c>
      <c r="G83" s="189"/>
      <c r="H83" s="189"/>
      <c r="I83" s="189"/>
      <c r="J83" s="189"/>
      <c r="K83" s="189"/>
      <c r="L83" s="189"/>
      <c r="M83" s="189"/>
      <c r="N83" s="189"/>
      <c r="O83" s="189"/>
      <c r="P83" s="189"/>
      <c r="Q83" s="189"/>
      <c r="R83" s="189"/>
      <c r="S83" s="189"/>
      <c r="T83" s="189"/>
      <c r="U83" s="189"/>
      <c r="V83" s="189"/>
      <c r="W83" s="189"/>
      <c r="X83" s="189"/>
    </row>
    <row r="84" spans="1:24" ht="12.75" customHeight="1" x14ac:dyDescent="0.2">
      <c r="A84" s="204" t="s">
        <v>2120</v>
      </c>
      <c r="B84" s="157" t="s">
        <v>2121</v>
      </c>
      <c r="C84" s="205" t="s">
        <v>2120</v>
      </c>
      <c r="D84" s="208">
        <v>0</v>
      </c>
      <c r="E84" s="208">
        <v>0</v>
      </c>
      <c r="F84" s="207" t="str">
        <f t="shared" si="2"/>
        <v>-</v>
      </c>
      <c r="G84" s="189"/>
      <c r="H84" s="189"/>
      <c r="I84" s="189"/>
      <c r="J84" s="189"/>
      <c r="K84" s="189"/>
      <c r="L84" s="189"/>
      <c r="M84" s="189"/>
      <c r="N84" s="189"/>
      <c r="O84" s="189"/>
      <c r="P84" s="189"/>
      <c r="Q84" s="189"/>
      <c r="R84" s="189"/>
      <c r="S84" s="189"/>
      <c r="T84" s="189"/>
      <c r="U84" s="189"/>
      <c r="V84" s="189"/>
      <c r="W84" s="189"/>
      <c r="X84" s="189"/>
    </row>
    <row r="85" spans="1:24" ht="24" customHeight="1" x14ac:dyDescent="0.2">
      <c r="A85" s="204" t="s">
        <v>2122</v>
      </c>
      <c r="B85" s="157" t="s">
        <v>2123</v>
      </c>
      <c r="C85" s="205" t="s">
        <v>2122</v>
      </c>
      <c r="D85" s="208">
        <v>0</v>
      </c>
      <c r="E85" s="208">
        <v>0</v>
      </c>
      <c r="F85" s="207" t="str">
        <f t="shared" si="2"/>
        <v>-</v>
      </c>
      <c r="G85" s="189"/>
      <c r="H85" s="189"/>
      <c r="I85" s="189"/>
      <c r="J85" s="189"/>
      <c r="K85" s="189"/>
      <c r="L85" s="189"/>
      <c r="M85" s="189"/>
      <c r="N85" s="189"/>
      <c r="O85" s="189"/>
      <c r="P85" s="189"/>
      <c r="Q85" s="189"/>
      <c r="R85" s="189"/>
      <c r="S85" s="189"/>
      <c r="T85" s="189"/>
      <c r="U85" s="189"/>
      <c r="V85" s="189"/>
      <c r="W85" s="189"/>
      <c r="X85" s="189"/>
    </row>
    <row r="86" spans="1:24" ht="12.75" customHeight="1" x14ac:dyDescent="0.2">
      <c r="A86" s="204" t="s">
        <v>2124</v>
      </c>
      <c r="B86" s="157" t="s">
        <v>2125</v>
      </c>
      <c r="C86" s="205" t="s">
        <v>2124</v>
      </c>
      <c r="D86" s="208">
        <v>17367.84</v>
      </c>
      <c r="E86" s="208">
        <v>21750.14</v>
      </c>
      <c r="F86" s="207">
        <f t="shared" si="2"/>
        <v>125.23226837649358</v>
      </c>
      <c r="G86" s="189"/>
      <c r="H86" s="189"/>
      <c r="I86" s="189"/>
      <c r="J86" s="189"/>
      <c r="K86" s="189"/>
      <c r="L86" s="189"/>
      <c r="M86" s="189"/>
      <c r="N86" s="189"/>
      <c r="O86" s="189"/>
      <c r="P86" s="189"/>
      <c r="Q86" s="189"/>
      <c r="R86" s="189"/>
      <c r="S86" s="189"/>
      <c r="T86" s="189"/>
      <c r="U86" s="189"/>
      <c r="V86" s="189"/>
      <c r="W86" s="189"/>
      <c r="X86" s="189"/>
    </row>
    <row r="87" spans="1:24" ht="12.75" customHeight="1" x14ac:dyDescent="0.2">
      <c r="A87" s="204" t="s">
        <v>2126</v>
      </c>
      <c r="B87" s="157" t="s">
        <v>2127</v>
      </c>
      <c r="C87" s="205" t="s">
        <v>2126</v>
      </c>
      <c r="D87" s="206">
        <f>D88+D106-D117</f>
        <v>0</v>
      </c>
      <c r="E87" s="206">
        <f>E88+E106-E117</f>
        <v>0</v>
      </c>
      <c r="F87" s="207" t="str">
        <f t="shared" si="2"/>
        <v>-</v>
      </c>
      <c r="G87" s="189"/>
      <c r="H87" s="189"/>
      <c r="I87" s="189"/>
      <c r="J87" s="189"/>
      <c r="K87" s="189"/>
      <c r="L87" s="189"/>
      <c r="M87" s="189"/>
      <c r="N87" s="189"/>
      <c r="O87" s="189"/>
      <c r="P87" s="189"/>
      <c r="Q87" s="189"/>
      <c r="R87" s="189"/>
      <c r="S87" s="189"/>
      <c r="T87" s="189"/>
      <c r="U87" s="189"/>
      <c r="V87" s="189"/>
      <c r="W87" s="189"/>
      <c r="X87" s="189"/>
    </row>
    <row r="88" spans="1:24" ht="36" customHeight="1" x14ac:dyDescent="0.2">
      <c r="A88" s="204"/>
      <c r="B88" s="157" t="s">
        <v>2128</v>
      </c>
      <c r="C88" s="205" t="s">
        <v>2129</v>
      </c>
      <c r="D88" s="206">
        <f>SUM(D89:D105)</f>
        <v>0</v>
      </c>
      <c r="E88" s="206">
        <f>SUM(E89:E105)</f>
        <v>0</v>
      </c>
      <c r="F88" s="207" t="str">
        <f t="shared" si="2"/>
        <v>-</v>
      </c>
      <c r="G88" s="189"/>
      <c r="H88" s="189"/>
      <c r="I88" s="189"/>
      <c r="J88" s="189"/>
      <c r="K88" s="189"/>
      <c r="L88" s="189"/>
      <c r="M88" s="189"/>
      <c r="N88" s="189"/>
      <c r="O88" s="189"/>
      <c r="P88" s="189"/>
      <c r="Q88" s="189"/>
      <c r="R88" s="189"/>
      <c r="S88" s="189"/>
      <c r="T88" s="189"/>
      <c r="U88" s="189"/>
      <c r="V88" s="189"/>
      <c r="W88" s="189"/>
      <c r="X88" s="189"/>
    </row>
    <row r="89" spans="1:24" ht="12.75" customHeight="1" x14ac:dyDescent="0.2">
      <c r="A89" s="204" t="s">
        <v>2130</v>
      </c>
      <c r="B89" s="157" t="s">
        <v>2131</v>
      </c>
      <c r="C89" s="205" t="s">
        <v>2130</v>
      </c>
      <c r="D89" s="208">
        <v>0</v>
      </c>
      <c r="E89" s="208">
        <v>0</v>
      </c>
      <c r="F89" s="207" t="str">
        <f t="shared" si="2"/>
        <v>-</v>
      </c>
      <c r="G89" s="189"/>
      <c r="H89" s="189"/>
      <c r="I89" s="189"/>
      <c r="J89" s="189"/>
      <c r="K89" s="189"/>
      <c r="L89" s="189"/>
      <c r="M89" s="189"/>
      <c r="N89" s="189"/>
      <c r="O89" s="189"/>
      <c r="P89" s="189"/>
      <c r="Q89" s="189"/>
      <c r="R89" s="189"/>
      <c r="S89" s="189"/>
      <c r="T89" s="189"/>
      <c r="U89" s="189"/>
      <c r="V89" s="189"/>
      <c r="W89" s="189"/>
      <c r="X89" s="189"/>
    </row>
    <row r="90" spans="1:24" ht="12.75" customHeight="1" x14ac:dyDescent="0.2">
      <c r="A90" s="204" t="s">
        <v>2132</v>
      </c>
      <c r="B90" s="157" t="s">
        <v>2133</v>
      </c>
      <c r="C90" s="205" t="s">
        <v>2132</v>
      </c>
      <c r="D90" s="208">
        <v>0</v>
      </c>
      <c r="E90" s="208">
        <v>0</v>
      </c>
      <c r="F90" s="207" t="str">
        <f t="shared" si="2"/>
        <v>-</v>
      </c>
      <c r="G90" s="189"/>
      <c r="H90" s="189"/>
      <c r="I90" s="189"/>
      <c r="J90" s="189"/>
      <c r="K90" s="189"/>
      <c r="L90" s="189"/>
      <c r="M90" s="189"/>
      <c r="N90" s="189"/>
      <c r="O90" s="189"/>
      <c r="P90" s="189"/>
      <c r="Q90" s="189"/>
      <c r="R90" s="189"/>
      <c r="S90" s="189"/>
      <c r="T90" s="189"/>
      <c r="U90" s="189"/>
      <c r="V90" s="189"/>
      <c r="W90" s="189"/>
      <c r="X90" s="189"/>
    </row>
    <row r="91" spans="1:24" ht="12.75" customHeight="1" x14ac:dyDescent="0.2">
      <c r="A91" s="204" t="s">
        <v>2134</v>
      </c>
      <c r="B91" s="157" t="s">
        <v>2135</v>
      </c>
      <c r="C91" s="205" t="s">
        <v>2134</v>
      </c>
      <c r="D91" s="208">
        <v>0</v>
      </c>
      <c r="E91" s="208">
        <v>0</v>
      </c>
      <c r="F91" s="207" t="str">
        <f t="shared" si="2"/>
        <v>-</v>
      </c>
      <c r="G91" s="189"/>
      <c r="H91" s="189"/>
      <c r="I91" s="189"/>
      <c r="J91" s="189"/>
      <c r="K91" s="189"/>
      <c r="L91" s="189"/>
      <c r="M91" s="189"/>
      <c r="N91" s="189"/>
      <c r="O91" s="189"/>
      <c r="P91" s="189"/>
      <c r="Q91" s="189"/>
      <c r="R91" s="189"/>
      <c r="S91" s="189"/>
      <c r="T91" s="189"/>
      <c r="U91" s="189"/>
      <c r="V91" s="189"/>
      <c r="W91" s="189"/>
      <c r="X91" s="189"/>
    </row>
    <row r="92" spans="1:24" ht="12.75" customHeight="1" x14ac:dyDescent="0.2">
      <c r="A92" s="204" t="s">
        <v>2136</v>
      </c>
      <c r="B92" s="157" t="s">
        <v>2137</v>
      </c>
      <c r="C92" s="205" t="s">
        <v>2136</v>
      </c>
      <c r="D92" s="208">
        <v>0</v>
      </c>
      <c r="E92" s="208">
        <v>0</v>
      </c>
      <c r="F92" s="207" t="str">
        <f t="shared" si="2"/>
        <v>-</v>
      </c>
      <c r="G92" s="189"/>
      <c r="H92" s="189"/>
      <c r="I92" s="189"/>
      <c r="J92" s="189"/>
      <c r="K92" s="189"/>
      <c r="L92" s="189"/>
      <c r="M92" s="189"/>
      <c r="N92" s="189"/>
      <c r="O92" s="189"/>
      <c r="P92" s="189"/>
      <c r="Q92" s="189"/>
      <c r="R92" s="189"/>
      <c r="S92" s="189"/>
      <c r="T92" s="189"/>
      <c r="U92" s="189"/>
      <c r="V92" s="189"/>
      <c r="W92" s="189"/>
      <c r="X92" s="189"/>
    </row>
    <row r="93" spans="1:24" ht="12.75" customHeight="1" x14ac:dyDescent="0.2">
      <c r="A93" s="204" t="s">
        <v>2138</v>
      </c>
      <c r="B93" s="157" t="s">
        <v>2139</v>
      </c>
      <c r="C93" s="205" t="s">
        <v>2138</v>
      </c>
      <c r="D93" s="208">
        <v>0</v>
      </c>
      <c r="E93" s="208">
        <v>0</v>
      </c>
      <c r="F93" s="207" t="str">
        <f t="shared" si="2"/>
        <v>-</v>
      </c>
      <c r="G93" s="189"/>
      <c r="H93" s="189"/>
      <c r="I93" s="189"/>
      <c r="J93" s="189"/>
      <c r="K93" s="189"/>
      <c r="L93" s="189"/>
      <c r="M93" s="189"/>
      <c r="N93" s="189"/>
      <c r="O93" s="189"/>
      <c r="P93" s="189"/>
      <c r="Q93" s="189"/>
      <c r="R93" s="189"/>
      <c r="S93" s="189"/>
      <c r="T93" s="189"/>
      <c r="U93" s="189"/>
      <c r="V93" s="189"/>
      <c r="W93" s="189"/>
      <c r="X93" s="189"/>
    </row>
    <row r="94" spans="1:24" ht="12.75" customHeight="1" x14ac:dyDescent="0.2">
      <c r="A94" s="204" t="s">
        <v>2140</v>
      </c>
      <c r="B94" s="157" t="s">
        <v>2141</v>
      </c>
      <c r="C94" s="205" t="s">
        <v>2140</v>
      </c>
      <c r="D94" s="208">
        <v>0</v>
      </c>
      <c r="E94" s="208">
        <v>0</v>
      </c>
      <c r="F94" s="207" t="str">
        <f t="shared" si="2"/>
        <v>-</v>
      </c>
      <c r="G94" s="189"/>
      <c r="H94" s="189"/>
      <c r="I94" s="189"/>
      <c r="J94" s="189"/>
      <c r="K94" s="189"/>
      <c r="L94" s="189"/>
      <c r="M94" s="189"/>
      <c r="N94" s="189"/>
      <c r="O94" s="189"/>
      <c r="P94" s="189"/>
      <c r="Q94" s="189"/>
      <c r="R94" s="189"/>
      <c r="S94" s="189"/>
      <c r="T94" s="189"/>
      <c r="U94" s="189"/>
      <c r="V94" s="189"/>
      <c r="W94" s="189"/>
      <c r="X94" s="189"/>
    </row>
    <row r="95" spans="1:24" ht="12.75" customHeight="1" x14ac:dyDescent="0.2">
      <c r="A95" s="204" t="s">
        <v>2142</v>
      </c>
      <c r="B95" s="157" t="s">
        <v>2143</v>
      </c>
      <c r="C95" s="205" t="s">
        <v>2142</v>
      </c>
      <c r="D95" s="208">
        <v>0</v>
      </c>
      <c r="E95" s="208">
        <v>0</v>
      </c>
      <c r="F95" s="207" t="str">
        <f t="shared" si="2"/>
        <v>-</v>
      </c>
      <c r="G95" s="189"/>
      <c r="H95" s="189"/>
      <c r="I95" s="189"/>
      <c r="J95" s="189"/>
      <c r="K95" s="189"/>
      <c r="L95" s="189"/>
      <c r="M95" s="189"/>
      <c r="N95" s="189"/>
      <c r="O95" s="189"/>
      <c r="P95" s="189"/>
      <c r="Q95" s="189"/>
      <c r="R95" s="189"/>
      <c r="S95" s="189"/>
      <c r="T95" s="189"/>
      <c r="U95" s="189"/>
      <c r="V95" s="189"/>
      <c r="W95" s="189"/>
      <c r="X95" s="189"/>
    </row>
    <row r="96" spans="1:24" ht="12.75" customHeight="1" x14ac:dyDescent="0.2">
      <c r="A96" s="204" t="s">
        <v>2144</v>
      </c>
      <c r="B96" s="157" t="s">
        <v>2145</v>
      </c>
      <c r="C96" s="205" t="s">
        <v>2144</v>
      </c>
      <c r="D96" s="208">
        <v>0</v>
      </c>
      <c r="E96" s="208">
        <v>0</v>
      </c>
      <c r="F96" s="207" t="str">
        <f t="shared" si="2"/>
        <v>-</v>
      </c>
      <c r="G96" s="189"/>
      <c r="H96" s="189"/>
      <c r="I96" s="189"/>
      <c r="J96" s="189"/>
      <c r="K96" s="189"/>
      <c r="L96" s="189"/>
      <c r="M96" s="189"/>
      <c r="N96" s="189"/>
      <c r="O96" s="189"/>
      <c r="P96" s="189"/>
      <c r="Q96" s="189"/>
      <c r="R96" s="189"/>
      <c r="S96" s="189"/>
      <c r="T96" s="189"/>
      <c r="U96" s="189"/>
      <c r="V96" s="189"/>
      <c r="W96" s="189"/>
      <c r="X96" s="189"/>
    </row>
    <row r="97" spans="1:24" ht="12.75" customHeight="1" x14ac:dyDescent="0.2">
      <c r="A97" s="204" t="s">
        <v>2146</v>
      </c>
      <c r="B97" s="157" t="s">
        <v>2147</v>
      </c>
      <c r="C97" s="205" t="s">
        <v>2146</v>
      </c>
      <c r="D97" s="208">
        <v>0</v>
      </c>
      <c r="E97" s="208">
        <v>0</v>
      </c>
      <c r="F97" s="207" t="str">
        <f t="shared" si="2"/>
        <v>-</v>
      </c>
      <c r="G97" s="189"/>
      <c r="H97" s="189"/>
      <c r="I97" s="189"/>
      <c r="J97" s="189"/>
      <c r="K97" s="189"/>
      <c r="L97" s="189"/>
      <c r="M97" s="189"/>
      <c r="N97" s="189"/>
      <c r="O97" s="189"/>
      <c r="P97" s="189"/>
      <c r="Q97" s="189"/>
      <c r="R97" s="189"/>
      <c r="S97" s="189"/>
      <c r="T97" s="189"/>
      <c r="U97" s="189"/>
      <c r="V97" s="189"/>
      <c r="W97" s="189"/>
      <c r="X97" s="189"/>
    </row>
    <row r="98" spans="1:24" ht="12.75" customHeight="1" x14ac:dyDescent="0.2">
      <c r="A98" s="204" t="s">
        <v>2148</v>
      </c>
      <c r="B98" s="157" t="s">
        <v>2149</v>
      </c>
      <c r="C98" s="205" t="s">
        <v>2148</v>
      </c>
      <c r="D98" s="208">
        <v>0</v>
      </c>
      <c r="E98" s="208">
        <v>0</v>
      </c>
      <c r="F98" s="207" t="str">
        <f t="shared" si="2"/>
        <v>-</v>
      </c>
      <c r="G98" s="189"/>
      <c r="H98" s="189"/>
      <c r="I98" s="189"/>
      <c r="J98" s="189"/>
      <c r="K98" s="189"/>
      <c r="L98" s="189"/>
      <c r="M98" s="189"/>
      <c r="N98" s="189"/>
      <c r="O98" s="189"/>
      <c r="P98" s="189"/>
      <c r="Q98" s="189"/>
      <c r="R98" s="189"/>
      <c r="S98" s="189"/>
      <c r="T98" s="189"/>
      <c r="U98" s="189"/>
      <c r="V98" s="189"/>
      <c r="W98" s="189"/>
      <c r="X98" s="189"/>
    </row>
    <row r="99" spans="1:24" ht="12.75" customHeight="1" x14ac:dyDescent="0.2">
      <c r="A99" s="204" t="s">
        <v>2150</v>
      </c>
      <c r="B99" s="157" t="s">
        <v>2151</v>
      </c>
      <c r="C99" s="205" t="s">
        <v>2150</v>
      </c>
      <c r="D99" s="208">
        <v>0</v>
      </c>
      <c r="E99" s="208">
        <v>0</v>
      </c>
      <c r="F99" s="207" t="str">
        <f t="shared" si="2"/>
        <v>-</v>
      </c>
      <c r="G99" s="189"/>
      <c r="H99" s="189"/>
      <c r="I99" s="189"/>
      <c r="J99" s="189"/>
      <c r="K99" s="189"/>
      <c r="L99" s="189"/>
      <c r="M99" s="189"/>
      <c r="N99" s="189"/>
      <c r="O99" s="189"/>
      <c r="P99" s="189"/>
      <c r="Q99" s="189"/>
      <c r="R99" s="189"/>
      <c r="S99" s="189"/>
      <c r="T99" s="189"/>
      <c r="U99" s="189"/>
      <c r="V99" s="189"/>
      <c r="W99" s="189"/>
      <c r="X99" s="189"/>
    </row>
    <row r="100" spans="1:24" ht="12.75" customHeight="1" x14ac:dyDescent="0.2">
      <c r="A100" s="204" t="s">
        <v>2152</v>
      </c>
      <c r="B100" s="157" t="s">
        <v>2153</v>
      </c>
      <c r="C100" s="205" t="s">
        <v>2152</v>
      </c>
      <c r="D100" s="208">
        <v>0</v>
      </c>
      <c r="E100" s="208">
        <v>0</v>
      </c>
      <c r="F100" s="207" t="str">
        <f t="shared" si="2"/>
        <v>-</v>
      </c>
      <c r="G100" s="189"/>
      <c r="H100" s="189"/>
      <c r="I100" s="189"/>
      <c r="J100" s="189"/>
      <c r="K100" s="189"/>
      <c r="L100" s="189"/>
      <c r="M100" s="189"/>
      <c r="N100" s="189"/>
      <c r="O100" s="189"/>
      <c r="P100" s="189"/>
      <c r="Q100" s="189"/>
      <c r="R100" s="189"/>
      <c r="S100" s="189"/>
      <c r="T100" s="189"/>
      <c r="U100" s="189"/>
      <c r="V100" s="189"/>
      <c r="W100" s="189"/>
      <c r="X100" s="189"/>
    </row>
    <row r="101" spans="1:24" ht="12.75" customHeight="1" x14ac:dyDescent="0.2">
      <c r="A101" s="204" t="s">
        <v>2154</v>
      </c>
      <c r="B101" s="157" t="s">
        <v>2155</v>
      </c>
      <c r="C101" s="205" t="s">
        <v>2154</v>
      </c>
      <c r="D101" s="208">
        <v>0</v>
      </c>
      <c r="E101" s="208">
        <v>0</v>
      </c>
      <c r="F101" s="207" t="str">
        <f t="shared" si="2"/>
        <v>-</v>
      </c>
      <c r="G101" s="189"/>
      <c r="H101" s="189"/>
      <c r="I101" s="189"/>
      <c r="J101" s="189"/>
      <c r="K101" s="189"/>
      <c r="L101" s="189"/>
      <c r="M101" s="189"/>
      <c r="N101" s="189"/>
      <c r="O101" s="189"/>
      <c r="P101" s="189"/>
      <c r="Q101" s="189"/>
      <c r="R101" s="189"/>
      <c r="S101" s="189"/>
      <c r="T101" s="189"/>
      <c r="U101" s="189"/>
      <c r="V101" s="189"/>
      <c r="W101" s="189"/>
      <c r="X101" s="189"/>
    </row>
    <row r="102" spans="1:24" ht="12.75" customHeight="1" x14ac:dyDescent="0.2">
      <c r="A102" s="204" t="s">
        <v>2156</v>
      </c>
      <c r="B102" s="157" t="s">
        <v>2157</v>
      </c>
      <c r="C102" s="205" t="s">
        <v>2156</v>
      </c>
      <c r="D102" s="208">
        <v>0</v>
      </c>
      <c r="E102" s="208">
        <v>0</v>
      </c>
      <c r="F102" s="207" t="str">
        <f t="shared" ref="F102:F133" si="3">IF(D102&gt;0,IF(E102/D102&gt;=100,"&gt;&gt;100",E102/D102*100),"-")</f>
        <v>-</v>
      </c>
      <c r="G102" s="189"/>
      <c r="H102" s="189"/>
      <c r="I102" s="189"/>
      <c r="J102" s="189"/>
      <c r="K102" s="189"/>
      <c r="L102" s="189"/>
      <c r="M102" s="189"/>
      <c r="N102" s="189"/>
      <c r="O102" s="189"/>
      <c r="P102" s="189"/>
      <c r="Q102" s="189"/>
      <c r="R102" s="189"/>
      <c r="S102" s="189"/>
      <c r="T102" s="189"/>
      <c r="U102" s="189"/>
      <c r="V102" s="189"/>
      <c r="W102" s="189"/>
      <c r="X102" s="189"/>
    </row>
    <row r="103" spans="1:24" ht="12.75" customHeight="1" x14ac:dyDescent="0.2">
      <c r="A103" s="204" t="s">
        <v>2158</v>
      </c>
      <c r="B103" s="157" t="s">
        <v>2159</v>
      </c>
      <c r="C103" s="205" t="s">
        <v>2158</v>
      </c>
      <c r="D103" s="208">
        <v>0</v>
      </c>
      <c r="E103" s="208">
        <v>0</v>
      </c>
      <c r="F103" s="207" t="str">
        <f t="shared" si="3"/>
        <v>-</v>
      </c>
      <c r="G103" s="189"/>
      <c r="H103" s="189"/>
      <c r="I103" s="189"/>
      <c r="J103" s="189"/>
      <c r="K103" s="189"/>
      <c r="L103" s="189"/>
      <c r="M103" s="189"/>
      <c r="N103" s="189"/>
      <c r="O103" s="189"/>
      <c r="P103" s="189"/>
      <c r="Q103" s="189"/>
      <c r="R103" s="189"/>
      <c r="S103" s="189"/>
      <c r="T103" s="189"/>
      <c r="U103" s="189"/>
      <c r="V103" s="189"/>
      <c r="W103" s="189"/>
      <c r="X103" s="189"/>
    </row>
    <row r="104" spans="1:24" ht="12.75" customHeight="1" x14ac:dyDescent="0.2">
      <c r="A104" s="204" t="s">
        <v>2160</v>
      </c>
      <c r="B104" s="157" t="s">
        <v>2161</v>
      </c>
      <c r="C104" s="205" t="s">
        <v>2160</v>
      </c>
      <c r="D104" s="208">
        <v>0</v>
      </c>
      <c r="E104" s="208">
        <v>0</v>
      </c>
      <c r="F104" s="207" t="str">
        <f t="shared" si="3"/>
        <v>-</v>
      </c>
      <c r="G104" s="189"/>
      <c r="H104" s="189"/>
      <c r="I104" s="189"/>
      <c r="J104" s="189"/>
      <c r="K104" s="189"/>
      <c r="L104" s="189"/>
      <c r="M104" s="189"/>
      <c r="N104" s="189"/>
      <c r="O104" s="189"/>
      <c r="P104" s="189"/>
      <c r="Q104" s="189"/>
      <c r="R104" s="189"/>
      <c r="S104" s="189"/>
      <c r="T104" s="189"/>
      <c r="U104" s="189"/>
      <c r="V104" s="189"/>
      <c r="W104" s="189"/>
      <c r="X104" s="189"/>
    </row>
    <row r="105" spans="1:24" ht="24" customHeight="1" x14ac:dyDescent="0.2">
      <c r="A105" s="204" t="s">
        <v>2162</v>
      </c>
      <c r="B105" s="157" t="s">
        <v>2163</v>
      </c>
      <c r="C105" s="205" t="s">
        <v>2162</v>
      </c>
      <c r="D105" s="208">
        <v>0</v>
      </c>
      <c r="E105" s="208">
        <v>0</v>
      </c>
      <c r="F105" s="207" t="str">
        <f t="shared" si="3"/>
        <v>-</v>
      </c>
      <c r="G105" s="189"/>
      <c r="H105" s="189"/>
      <c r="I105" s="189"/>
      <c r="J105" s="189"/>
      <c r="K105" s="189"/>
      <c r="L105" s="189"/>
      <c r="M105" s="189"/>
      <c r="N105" s="189"/>
      <c r="O105" s="189"/>
      <c r="P105" s="189"/>
      <c r="Q105" s="189"/>
      <c r="R105" s="189"/>
      <c r="S105" s="189"/>
      <c r="T105" s="189"/>
      <c r="U105" s="189"/>
      <c r="V105" s="189"/>
      <c r="W105" s="189"/>
      <c r="X105" s="189"/>
    </row>
    <row r="106" spans="1:24" ht="24" customHeight="1" x14ac:dyDescent="0.2">
      <c r="A106" s="204"/>
      <c r="B106" s="157" t="s">
        <v>2164</v>
      </c>
      <c r="C106" s="205" t="s">
        <v>2165</v>
      </c>
      <c r="D106" s="206">
        <f>SUM(D107:D116)</f>
        <v>0</v>
      </c>
      <c r="E106" s="206">
        <f>SUM(E107:E116)</f>
        <v>0</v>
      </c>
      <c r="F106" s="207" t="str">
        <f t="shared" si="3"/>
        <v>-</v>
      </c>
      <c r="G106" s="189"/>
      <c r="H106" s="189"/>
      <c r="I106" s="189"/>
      <c r="J106" s="189"/>
      <c r="K106" s="189"/>
      <c r="L106" s="189"/>
      <c r="M106" s="189"/>
      <c r="N106" s="189"/>
      <c r="O106" s="189"/>
      <c r="P106" s="189"/>
      <c r="Q106" s="189"/>
      <c r="R106" s="189"/>
      <c r="S106" s="189"/>
      <c r="T106" s="189"/>
      <c r="U106" s="189"/>
      <c r="V106" s="189"/>
      <c r="W106" s="189"/>
      <c r="X106" s="189"/>
    </row>
    <row r="107" spans="1:24" ht="12.75" customHeight="1" x14ac:dyDescent="0.2">
      <c r="A107" s="204" t="s">
        <v>2166</v>
      </c>
      <c r="B107" s="157" t="s">
        <v>2167</v>
      </c>
      <c r="C107" s="205" t="s">
        <v>2166</v>
      </c>
      <c r="D107" s="208">
        <v>0</v>
      </c>
      <c r="E107" s="208">
        <v>0</v>
      </c>
      <c r="F107" s="207" t="str">
        <f t="shared" si="3"/>
        <v>-</v>
      </c>
      <c r="G107" s="189"/>
      <c r="H107" s="189"/>
      <c r="I107" s="189"/>
      <c r="J107" s="189"/>
      <c r="K107" s="189"/>
      <c r="L107" s="189"/>
      <c r="M107" s="189"/>
      <c r="N107" s="189"/>
      <c r="O107" s="189"/>
      <c r="P107" s="189"/>
      <c r="Q107" s="189"/>
      <c r="R107" s="189"/>
      <c r="S107" s="189"/>
      <c r="T107" s="189"/>
      <c r="U107" s="189"/>
      <c r="V107" s="189"/>
      <c r="W107" s="189"/>
      <c r="X107" s="189"/>
    </row>
    <row r="108" spans="1:24" ht="12.75" customHeight="1" x14ac:dyDescent="0.2">
      <c r="A108" s="204" t="s">
        <v>2168</v>
      </c>
      <c r="B108" s="157" t="s">
        <v>2169</v>
      </c>
      <c r="C108" s="205" t="s">
        <v>2168</v>
      </c>
      <c r="D108" s="208">
        <v>0</v>
      </c>
      <c r="E108" s="208">
        <v>0</v>
      </c>
      <c r="F108" s="207" t="str">
        <f t="shared" si="3"/>
        <v>-</v>
      </c>
      <c r="G108" s="189"/>
      <c r="H108" s="189"/>
      <c r="I108" s="189"/>
      <c r="J108" s="189"/>
      <c r="K108" s="189"/>
      <c r="L108" s="189"/>
      <c r="M108" s="189"/>
      <c r="N108" s="189"/>
      <c r="O108" s="189"/>
      <c r="P108" s="189"/>
      <c r="Q108" s="189"/>
      <c r="R108" s="189"/>
      <c r="S108" s="189"/>
      <c r="T108" s="189"/>
      <c r="U108" s="189"/>
      <c r="V108" s="189"/>
      <c r="W108" s="189"/>
      <c r="X108" s="189"/>
    </row>
    <row r="109" spans="1:24" ht="12.75" customHeight="1" x14ac:dyDescent="0.2">
      <c r="A109" s="204" t="s">
        <v>2170</v>
      </c>
      <c r="B109" s="157" t="s">
        <v>2171</v>
      </c>
      <c r="C109" s="205" t="s">
        <v>2170</v>
      </c>
      <c r="D109" s="208">
        <v>0</v>
      </c>
      <c r="E109" s="208">
        <v>0</v>
      </c>
      <c r="F109" s="207" t="str">
        <f t="shared" si="3"/>
        <v>-</v>
      </c>
      <c r="G109" s="189"/>
      <c r="H109" s="189"/>
      <c r="I109" s="189"/>
      <c r="J109" s="189"/>
      <c r="K109" s="189"/>
      <c r="L109" s="189"/>
      <c r="M109" s="189"/>
      <c r="N109" s="189"/>
      <c r="O109" s="189"/>
      <c r="P109" s="189"/>
      <c r="Q109" s="189"/>
      <c r="R109" s="189"/>
      <c r="S109" s="189"/>
      <c r="T109" s="189"/>
      <c r="U109" s="189"/>
      <c r="V109" s="189"/>
      <c r="W109" s="189"/>
      <c r="X109" s="189"/>
    </row>
    <row r="110" spans="1:24" ht="12.75" customHeight="1" x14ac:dyDescent="0.2">
      <c r="A110" s="204" t="s">
        <v>2172</v>
      </c>
      <c r="B110" s="157" t="s">
        <v>2173</v>
      </c>
      <c r="C110" s="205" t="s">
        <v>2172</v>
      </c>
      <c r="D110" s="208">
        <v>0</v>
      </c>
      <c r="E110" s="208">
        <v>0</v>
      </c>
      <c r="F110" s="207" t="str">
        <f t="shared" si="3"/>
        <v>-</v>
      </c>
      <c r="G110" s="189"/>
      <c r="H110" s="189"/>
      <c r="I110" s="189"/>
      <c r="J110" s="189"/>
      <c r="K110" s="189"/>
      <c r="L110" s="189"/>
      <c r="M110" s="189"/>
      <c r="N110" s="189"/>
      <c r="O110" s="189"/>
      <c r="P110" s="189"/>
      <c r="Q110" s="189"/>
      <c r="R110" s="189"/>
      <c r="S110" s="189"/>
      <c r="T110" s="189"/>
      <c r="U110" s="189"/>
      <c r="V110" s="189"/>
      <c r="W110" s="189"/>
      <c r="X110" s="189"/>
    </row>
    <row r="111" spans="1:24" ht="12.75" customHeight="1" x14ac:dyDescent="0.2">
      <c r="A111" s="204" t="s">
        <v>2174</v>
      </c>
      <c r="B111" s="157" t="s">
        <v>2175</v>
      </c>
      <c r="C111" s="205" t="s">
        <v>2174</v>
      </c>
      <c r="D111" s="208">
        <v>0</v>
      </c>
      <c r="E111" s="208">
        <v>0</v>
      </c>
      <c r="F111" s="207" t="str">
        <f t="shared" si="3"/>
        <v>-</v>
      </c>
      <c r="G111" s="189"/>
      <c r="H111" s="189"/>
      <c r="I111" s="189"/>
      <c r="J111" s="189"/>
      <c r="K111" s="189"/>
      <c r="L111" s="189"/>
      <c r="M111" s="189"/>
      <c r="N111" s="189"/>
      <c r="O111" s="189"/>
      <c r="P111" s="189"/>
      <c r="Q111" s="189"/>
      <c r="R111" s="189"/>
      <c r="S111" s="189"/>
      <c r="T111" s="189"/>
      <c r="U111" s="189"/>
      <c r="V111" s="189"/>
      <c r="W111" s="189"/>
      <c r="X111" s="189"/>
    </row>
    <row r="112" spans="1:24" ht="12.75" customHeight="1" x14ac:dyDescent="0.2">
      <c r="A112" s="204" t="s">
        <v>2176</v>
      </c>
      <c r="B112" s="157" t="s">
        <v>2177</v>
      </c>
      <c r="C112" s="205" t="s">
        <v>2176</v>
      </c>
      <c r="D112" s="208">
        <v>0</v>
      </c>
      <c r="E112" s="208">
        <v>0</v>
      </c>
      <c r="F112" s="207" t="str">
        <f t="shared" si="3"/>
        <v>-</v>
      </c>
      <c r="G112" s="189"/>
      <c r="H112" s="189"/>
      <c r="I112" s="189"/>
      <c r="J112" s="189"/>
      <c r="K112" s="189"/>
      <c r="L112" s="189"/>
      <c r="M112" s="189"/>
      <c r="N112" s="189"/>
      <c r="O112" s="189"/>
      <c r="P112" s="189"/>
      <c r="Q112" s="189"/>
      <c r="R112" s="189"/>
      <c r="S112" s="189"/>
      <c r="T112" s="189"/>
      <c r="U112" s="189"/>
      <c r="V112" s="189"/>
      <c r="W112" s="189"/>
      <c r="X112" s="189"/>
    </row>
    <row r="113" spans="1:24" ht="12.75" customHeight="1" x14ac:dyDescent="0.2">
      <c r="A113" s="204" t="s">
        <v>2178</v>
      </c>
      <c r="B113" s="157" t="s">
        <v>2179</v>
      </c>
      <c r="C113" s="205" t="s">
        <v>2178</v>
      </c>
      <c r="D113" s="208">
        <v>0</v>
      </c>
      <c r="E113" s="208">
        <v>0</v>
      </c>
      <c r="F113" s="207" t="str">
        <f t="shared" si="3"/>
        <v>-</v>
      </c>
      <c r="G113" s="189"/>
      <c r="H113" s="189"/>
      <c r="I113" s="189"/>
      <c r="J113" s="189"/>
      <c r="K113" s="189"/>
      <c r="L113" s="189"/>
      <c r="M113" s="189"/>
      <c r="N113" s="189"/>
      <c r="O113" s="189"/>
      <c r="P113" s="189"/>
      <c r="Q113" s="189"/>
      <c r="R113" s="189"/>
      <c r="S113" s="189"/>
      <c r="T113" s="189"/>
      <c r="U113" s="189"/>
      <c r="V113" s="189"/>
      <c r="W113" s="189"/>
      <c r="X113" s="189"/>
    </row>
    <row r="114" spans="1:24" ht="12.75" customHeight="1" x14ac:dyDescent="0.2">
      <c r="A114" s="204" t="s">
        <v>2180</v>
      </c>
      <c r="B114" s="157" t="s">
        <v>2181</v>
      </c>
      <c r="C114" s="205" t="s">
        <v>2180</v>
      </c>
      <c r="D114" s="208">
        <v>0</v>
      </c>
      <c r="E114" s="208">
        <v>0</v>
      </c>
      <c r="F114" s="207" t="str">
        <f t="shared" si="3"/>
        <v>-</v>
      </c>
      <c r="G114" s="189"/>
      <c r="H114" s="189"/>
      <c r="I114" s="189"/>
      <c r="J114" s="189"/>
      <c r="K114" s="189"/>
      <c r="L114" s="189"/>
      <c r="M114" s="189"/>
      <c r="N114" s="189"/>
      <c r="O114" s="189"/>
      <c r="P114" s="189"/>
      <c r="Q114" s="189"/>
      <c r="R114" s="189"/>
      <c r="S114" s="189"/>
      <c r="T114" s="189"/>
      <c r="U114" s="189"/>
      <c r="V114" s="189"/>
      <c r="W114" s="189"/>
      <c r="X114" s="189"/>
    </row>
    <row r="115" spans="1:24" ht="12.75" customHeight="1" x14ac:dyDescent="0.2">
      <c r="A115" s="204" t="s">
        <v>2182</v>
      </c>
      <c r="B115" s="157" t="s">
        <v>2183</v>
      </c>
      <c r="C115" s="205" t="s">
        <v>2182</v>
      </c>
      <c r="D115" s="208">
        <v>0</v>
      </c>
      <c r="E115" s="208">
        <v>0</v>
      </c>
      <c r="F115" s="207" t="str">
        <f t="shared" si="3"/>
        <v>-</v>
      </c>
      <c r="G115" s="189"/>
      <c r="H115" s="189"/>
      <c r="I115" s="189"/>
      <c r="J115" s="189"/>
      <c r="K115" s="189"/>
      <c r="L115" s="189"/>
      <c r="M115" s="189"/>
      <c r="N115" s="189"/>
      <c r="O115" s="189"/>
      <c r="P115" s="189"/>
      <c r="Q115" s="189"/>
      <c r="R115" s="189"/>
      <c r="S115" s="189"/>
      <c r="T115" s="189"/>
      <c r="U115" s="189"/>
      <c r="V115" s="189"/>
      <c r="W115" s="189"/>
      <c r="X115" s="189"/>
    </row>
    <row r="116" spans="1:24" ht="12.75" customHeight="1" x14ac:dyDescent="0.2">
      <c r="A116" s="204" t="s">
        <v>2184</v>
      </c>
      <c r="B116" s="157" t="s">
        <v>2185</v>
      </c>
      <c r="C116" s="205" t="s">
        <v>2184</v>
      </c>
      <c r="D116" s="208">
        <v>0</v>
      </c>
      <c r="E116" s="208">
        <v>0</v>
      </c>
      <c r="F116" s="207" t="str">
        <f t="shared" si="3"/>
        <v>-</v>
      </c>
      <c r="G116" s="189"/>
      <c r="H116" s="189"/>
      <c r="I116" s="189"/>
      <c r="J116" s="189"/>
      <c r="K116" s="189"/>
      <c r="L116" s="189"/>
      <c r="M116" s="189"/>
      <c r="N116" s="189"/>
      <c r="O116" s="189"/>
      <c r="P116" s="189"/>
      <c r="Q116" s="189"/>
      <c r="R116" s="189"/>
      <c r="S116" s="189"/>
      <c r="T116" s="189"/>
      <c r="U116" s="189"/>
      <c r="V116" s="189"/>
      <c r="W116" s="189"/>
      <c r="X116" s="189"/>
    </row>
    <row r="117" spans="1:24" ht="12.75" customHeight="1" x14ac:dyDescent="0.2">
      <c r="A117" s="204" t="s">
        <v>2186</v>
      </c>
      <c r="B117" s="157" t="s">
        <v>2187</v>
      </c>
      <c r="C117" s="205" t="s">
        <v>2186</v>
      </c>
      <c r="D117" s="208">
        <v>0</v>
      </c>
      <c r="E117" s="208">
        <v>0</v>
      </c>
      <c r="F117" s="207" t="str">
        <f t="shared" si="3"/>
        <v>-</v>
      </c>
      <c r="G117" s="189"/>
      <c r="H117" s="189"/>
      <c r="I117" s="189"/>
      <c r="J117" s="189"/>
      <c r="K117" s="189"/>
      <c r="L117" s="189"/>
      <c r="M117" s="189"/>
      <c r="N117" s="189"/>
      <c r="O117" s="189"/>
      <c r="P117" s="189"/>
      <c r="Q117" s="189"/>
      <c r="R117" s="189"/>
      <c r="S117" s="189"/>
      <c r="T117" s="189"/>
      <c r="U117" s="189"/>
      <c r="V117" s="189"/>
      <c r="W117" s="189"/>
      <c r="X117" s="189"/>
    </row>
    <row r="118" spans="1:24" ht="12.75" customHeight="1" x14ac:dyDescent="0.2">
      <c r="A118" s="204" t="s">
        <v>2188</v>
      </c>
      <c r="B118" s="157" t="s">
        <v>2189</v>
      </c>
      <c r="C118" s="205" t="s">
        <v>2188</v>
      </c>
      <c r="D118" s="206">
        <f>D119+D126-D133</f>
        <v>0</v>
      </c>
      <c r="E118" s="206">
        <f>E119+E126-E133</f>
        <v>0</v>
      </c>
      <c r="F118" s="207" t="str">
        <f t="shared" si="3"/>
        <v>-</v>
      </c>
      <c r="G118" s="189"/>
      <c r="H118" s="189"/>
      <c r="I118" s="189"/>
      <c r="J118" s="189"/>
      <c r="K118" s="189"/>
      <c r="L118" s="189"/>
      <c r="M118" s="189"/>
      <c r="N118" s="189"/>
      <c r="O118" s="189"/>
      <c r="P118" s="189"/>
      <c r="Q118" s="189"/>
      <c r="R118" s="189"/>
      <c r="S118" s="189"/>
      <c r="T118" s="189"/>
      <c r="U118" s="189"/>
      <c r="V118" s="189"/>
      <c r="W118" s="189"/>
      <c r="X118" s="189"/>
    </row>
    <row r="119" spans="1:24" ht="12.75" customHeight="1" x14ac:dyDescent="0.2">
      <c r="A119" s="204"/>
      <c r="B119" s="157" t="s">
        <v>2190</v>
      </c>
      <c r="C119" s="205" t="s">
        <v>2191</v>
      </c>
      <c r="D119" s="206">
        <f>SUM(D120:D125)</f>
        <v>0</v>
      </c>
      <c r="E119" s="206">
        <f>SUM(E120:E125)</f>
        <v>0</v>
      </c>
      <c r="F119" s="207" t="str">
        <f t="shared" si="3"/>
        <v>-</v>
      </c>
      <c r="G119" s="189"/>
      <c r="H119" s="189"/>
      <c r="I119" s="189"/>
      <c r="J119" s="189"/>
      <c r="K119" s="189"/>
      <c r="L119" s="189"/>
      <c r="M119" s="189"/>
      <c r="N119" s="189"/>
      <c r="O119" s="189"/>
      <c r="P119" s="189"/>
      <c r="Q119" s="189"/>
      <c r="R119" s="189"/>
      <c r="S119" s="189"/>
      <c r="T119" s="189"/>
      <c r="U119" s="189"/>
      <c r="V119" s="189"/>
      <c r="W119" s="189"/>
      <c r="X119" s="189"/>
    </row>
    <row r="120" spans="1:24" ht="12.75" customHeight="1" x14ac:dyDescent="0.2">
      <c r="A120" s="204" t="s">
        <v>2192</v>
      </c>
      <c r="B120" s="157" t="s">
        <v>2193</v>
      </c>
      <c r="C120" s="205" t="s">
        <v>2192</v>
      </c>
      <c r="D120" s="208">
        <v>0</v>
      </c>
      <c r="E120" s="208">
        <v>0</v>
      </c>
      <c r="F120" s="207" t="str">
        <f t="shared" si="3"/>
        <v>-</v>
      </c>
      <c r="G120" s="189"/>
      <c r="H120" s="189"/>
      <c r="I120" s="189"/>
      <c r="J120" s="189"/>
      <c r="K120" s="189"/>
      <c r="L120" s="189"/>
      <c r="M120" s="189"/>
      <c r="N120" s="189"/>
      <c r="O120" s="189"/>
      <c r="P120" s="189"/>
      <c r="Q120" s="189"/>
      <c r="R120" s="189"/>
      <c r="S120" s="189"/>
      <c r="T120" s="189"/>
      <c r="U120" s="189"/>
      <c r="V120" s="189"/>
      <c r="W120" s="189"/>
      <c r="X120" s="189"/>
    </row>
    <row r="121" spans="1:24" ht="12.75" customHeight="1" x14ac:dyDescent="0.2">
      <c r="A121" s="204" t="s">
        <v>2194</v>
      </c>
      <c r="B121" s="157" t="s">
        <v>2195</v>
      </c>
      <c r="C121" s="205" t="s">
        <v>2194</v>
      </c>
      <c r="D121" s="208">
        <v>0</v>
      </c>
      <c r="E121" s="208">
        <v>0</v>
      </c>
      <c r="F121" s="207" t="str">
        <f t="shared" si="3"/>
        <v>-</v>
      </c>
      <c r="G121" s="189"/>
      <c r="H121" s="189"/>
      <c r="I121" s="189"/>
      <c r="J121" s="189"/>
      <c r="K121" s="189"/>
      <c r="L121" s="189"/>
      <c r="M121" s="189"/>
      <c r="N121" s="189"/>
      <c r="O121" s="189"/>
      <c r="P121" s="189"/>
      <c r="Q121" s="189"/>
      <c r="R121" s="189"/>
      <c r="S121" s="189"/>
      <c r="T121" s="189"/>
      <c r="U121" s="189"/>
      <c r="V121" s="189"/>
      <c r="W121" s="189"/>
      <c r="X121" s="189"/>
    </row>
    <row r="122" spans="1:24" ht="12.75" customHeight="1" x14ac:dyDescent="0.2">
      <c r="A122" s="204" t="s">
        <v>2196</v>
      </c>
      <c r="B122" s="157" t="s">
        <v>2197</v>
      </c>
      <c r="C122" s="205" t="s">
        <v>2196</v>
      </c>
      <c r="D122" s="208">
        <v>0</v>
      </c>
      <c r="E122" s="208">
        <v>0</v>
      </c>
      <c r="F122" s="207" t="str">
        <f t="shared" si="3"/>
        <v>-</v>
      </c>
      <c r="G122" s="189"/>
      <c r="H122" s="189"/>
      <c r="I122" s="189"/>
      <c r="J122" s="189"/>
      <c r="K122" s="189"/>
      <c r="L122" s="189"/>
      <c r="M122" s="189"/>
      <c r="N122" s="189"/>
      <c r="O122" s="189"/>
      <c r="P122" s="189"/>
      <c r="Q122" s="189"/>
      <c r="R122" s="189"/>
      <c r="S122" s="189"/>
      <c r="T122" s="189"/>
      <c r="U122" s="189"/>
      <c r="V122" s="189"/>
      <c r="W122" s="189"/>
      <c r="X122" s="189"/>
    </row>
    <row r="123" spans="1:24" ht="12.75" customHeight="1" x14ac:dyDescent="0.2">
      <c r="A123" s="204" t="s">
        <v>2198</v>
      </c>
      <c r="B123" s="157" t="s">
        <v>2199</v>
      </c>
      <c r="C123" s="205" t="s">
        <v>2198</v>
      </c>
      <c r="D123" s="208">
        <v>0</v>
      </c>
      <c r="E123" s="208">
        <v>0</v>
      </c>
      <c r="F123" s="207" t="str">
        <f t="shared" si="3"/>
        <v>-</v>
      </c>
      <c r="G123" s="189"/>
      <c r="H123" s="189"/>
      <c r="I123" s="189"/>
      <c r="J123" s="189"/>
      <c r="K123" s="189"/>
      <c r="L123" s="189"/>
      <c r="M123" s="189"/>
      <c r="N123" s="189"/>
      <c r="O123" s="189"/>
      <c r="P123" s="189"/>
      <c r="Q123" s="189"/>
      <c r="R123" s="189"/>
      <c r="S123" s="189"/>
      <c r="T123" s="189"/>
      <c r="U123" s="189"/>
      <c r="V123" s="189"/>
      <c r="W123" s="189"/>
      <c r="X123" s="189"/>
    </row>
    <row r="124" spans="1:24" ht="12.75" customHeight="1" x14ac:dyDescent="0.2">
      <c r="A124" s="204" t="s">
        <v>2200</v>
      </c>
      <c r="B124" s="157" t="s">
        <v>2201</v>
      </c>
      <c r="C124" s="205" t="s">
        <v>2200</v>
      </c>
      <c r="D124" s="208">
        <v>0</v>
      </c>
      <c r="E124" s="208">
        <v>0</v>
      </c>
      <c r="F124" s="207" t="str">
        <f t="shared" si="3"/>
        <v>-</v>
      </c>
      <c r="G124" s="189"/>
      <c r="H124" s="189"/>
      <c r="I124" s="189"/>
      <c r="J124" s="189"/>
      <c r="K124" s="189"/>
      <c r="L124" s="189"/>
      <c r="M124" s="189"/>
      <c r="N124" s="189"/>
      <c r="O124" s="189"/>
      <c r="P124" s="189"/>
      <c r="Q124" s="189"/>
      <c r="R124" s="189"/>
      <c r="S124" s="189"/>
      <c r="T124" s="189"/>
      <c r="U124" s="189"/>
      <c r="V124" s="189"/>
      <c r="W124" s="189"/>
      <c r="X124" s="189"/>
    </row>
    <row r="125" spans="1:24" ht="12.75" customHeight="1" x14ac:dyDescent="0.2">
      <c r="A125" s="204" t="s">
        <v>2202</v>
      </c>
      <c r="B125" s="157" t="s">
        <v>2203</v>
      </c>
      <c r="C125" s="205" t="s">
        <v>2202</v>
      </c>
      <c r="D125" s="208">
        <v>0</v>
      </c>
      <c r="E125" s="208">
        <v>0</v>
      </c>
      <c r="F125" s="207" t="str">
        <f t="shared" si="3"/>
        <v>-</v>
      </c>
      <c r="G125" s="189"/>
      <c r="H125" s="189"/>
      <c r="I125" s="189"/>
      <c r="J125" s="189"/>
      <c r="K125" s="189"/>
      <c r="L125" s="189"/>
      <c r="M125" s="189"/>
      <c r="N125" s="189"/>
      <c r="O125" s="189"/>
      <c r="P125" s="189"/>
      <c r="Q125" s="189"/>
      <c r="R125" s="189"/>
      <c r="S125" s="189"/>
      <c r="T125" s="189"/>
      <c r="U125" s="189"/>
      <c r="V125" s="189"/>
      <c r="W125" s="189"/>
      <c r="X125" s="189"/>
    </row>
    <row r="126" spans="1:24" ht="12.75" customHeight="1" x14ac:dyDescent="0.2">
      <c r="A126" s="204"/>
      <c r="B126" s="157" t="s">
        <v>2204</v>
      </c>
      <c r="C126" s="205" t="s">
        <v>2205</v>
      </c>
      <c r="D126" s="206">
        <f>SUM(D127:D132)</f>
        <v>0</v>
      </c>
      <c r="E126" s="206">
        <f>SUM(E127:E132)</f>
        <v>0</v>
      </c>
      <c r="F126" s="207" t="str">
        <f t="shared" si="3"/>
        <v>-</v>
      </c>
      <c r="G126" s="189"/>
      <c r="H126" s="189"/>
      <c r="I126" s="189"/>
      <c r="J126" s="189"/>
      <c r="K126" s="189"/>
      <c r="L126" s="189"/>
      <c r="M126" s="189"/>
      <c r="N126" s="189"/>
      <c r="O126" s="189"/>
      <c r="P126" s="189"/>
      <c r="Q126" s="189"/>
      <c r="R126" s="189"/>
      <c r="S126" s="189"/>
      <c r="T126" s="189"/>
      <c r="U126" s="189"/>
      <c r="V126" s="189"/>
      <c r="W126" s="189"/>
      <c r="X126" s="189"/>
    </row>
    <row r="127" spans="1:24" ht="12.75" customHeight="1" x14ac:dyDescent="0.2">
      <c r="A127" s="204" t="s">
        <v>2206</v>
      </c>
      <c r="B127" s="157" t="s">
        <v>2193</v>
      </c>
      <c r="C127" s="205" t="s">
        <v>2206</v>
      </c>
      <c r="D127" s="208">
        <v>0</v>
      </c>
      <c r="E127" s="208">
        <v>0</v>
      </c>
      <c r="F127" s="207" t="str">
        <f t="shared" si="3"/>
        <v>-</v>
      </c>
      <c r="G127" s="189"/>
      <c r="H127" s="189"/>
      <c r="I127" s="189"/>
      <c r="J127" s="189"/>
      <c r="K127" s="189"/>
      <c r="L127" s="189"/>
      <c r="M127" s="189"/>
      <c r="N127" s="189"/>
      <c r="O127" s="189"/>
      <c r="P127" s="189"/>
      <c r="Q127" s="189"/>
      <c r="R127" s="189"/>
      <c r="S127" s="189"/>
      <c r="T127" s="189"/>
      <c r="U127" s="189"/>
      <c r="V127" s="189"/>
      <c r="W127" s="189"/>
      <c r="X127" s="189"/>
    </row>
    <row r="128" spans="1:24" ht="12.75" customHeight="1" x14ac:dyDescent="0.2">
      <c r="A128" s="204" t="s">
        <v>2207</v>
      </c>
      <c r="B128" s="157" t="s">
        <v>2195</v>
      </c>
      <c r="C128" s="205" t="s">
        <v>2207</v>
      </c>
      <c r="D128" s="208">
        <v>0</v>
      </c>
      <c r="E128" s="208">
        <v>0</v>
      </c>
      <c r="F128" s="207" t="str">
        <f t="shared" si="3"/>
        <v>-</v>
      </c>
      <c r="G128" s="189"/>
      <c r="H128" s="189"/>
      <c r="I128" s="189"/>
      <c r="J128" s="189"/>
      <c r="K128" s="189"/>
      <c r="L128" s="189"/>
      <c r="M128" s="189"/>
      <c r="N128" s="189"/>
      <c r="O128" s="189"/>
      <c r="P128" s="189"/>
      <c r="Q128" s="189"/>
      <c r="R128" s="189"/>
      <c r="S128" s="189"/>
      <c r="T128" s="189"/>
      <c r="U128" s="189"/>
      <c r="V128" s="189"/>
      <c r="W128" s="189"/>
      <c r="X128" s="189"/>
    </row>
    <row r="129" spans="1:24" ht="12.75" customHeight="1" x14ac:dyDescent="0.2">
      <c r="A129" s="204" t="s">
        <v>2208</v>
      </c>
      <c r="B129" s="157" t="s">
        <v>2197</v>
      </c>
      <c r="C129" s="205" t="s">
        <v>2208</v>
      </c>
      <c r="D129" s="208">
        <v>0</v>
      </c>
      <c r="E129" s="208">
        <v>0</v>
      </c>
      <c r="F129" s="207" t="str">
        <f t="shared" si="3"/>
        <v>-</v>
      </c>
      <c r="G129" s="189"/>
      <c r="H129" s="189"/>
      <c r="I129" s="189"/>
      <c r="J129" s="189"/>
      <c r="K129" s="189"/>
      <c r="L129" s="189"/>
      <c r="M129" s="189"/>
      <c r="N129" s="189"/>
      <c r="O129" s="189"/>
      <c r="P129" s="189"/>
      <c r="Q129" s="189"/>
      <c r="R129" s="189"/>
      <c r="S129" s="189"/>
      <c r="T129" s="189"/>
      <c r="U129" s="189"/>
      <c r="V129" s="189"/>
      <c r="W129" s="189"/>
      <c r="X129" s="189"/>
    </row>
    <row r="130" spans="1:24" ht="12.75" customHeight="1" x14ac:dyDescent="0.2">
      <c r="A130" s="204" t="s">
        <v>2209</v>
      </c>
      <c r="B130" s="157" t="s">
        <v>2199</v>
      </c>
      <c r="C130" s="205" t="s">
        <v>2209</v>
      </c>
      <c r="D130" s="208">
        <v>0</v>
      </c>
      <c r="E130" s="208">
        <v>0</v>
      </c>
      <c r="F130" s="207" t="str">
        <f t="shared" si="3"/>
        <v>-</v>
      </c>
      <c r="G130" s="189"/>
      <c r="H130" s="189"/>
      <c r="I130" s="189"/>
      <c r="J130" s="189"/>
      <c r="K130" s="189"/>
      <c r="L130" s="189"/>
      <c r="M130" s="189"/>
      <c r="N130" s="189"/>
      <c r="O130" s="189"/>
      <c r="P130" s="189"/>
      <c r="Q130" s="189"/>
      <c r="R130" s="189"/>
      <c r="S130" s="189"/>
      <c r="T130" s="189"/>
      <c r="U130" s="189"/>
      <c r="V130" s="189"/>
      <c r="W130" s="189"/>
      <c r="X130" s="189"/>
    </row>
    <row r="131" spans="1:24" ht="12.75" customHeight="1" x14ac:dyDescent="0.2">
      <c r="A131" s="204" t="s">
        <v>2210</v>
      </c>
      <c r="B131" s="157" t="s">
        <v>2201</v>
      </c>
      <c r="C131" s="205" t="s">
        <v>2210</v>
      </c>
      <c r="D131" s="208">
        <v>0</v>
      </c>
      <c r="E131" s="208">
        <v>0</v>
      </c>
      <c r="F131" s="207" t="str">
        <f t="shared" si="3"/>
        <v>-</v>
      </c>
      <c r="G131" s="189"/>
      <c r="H131" s="189"/>
      <c r="I131" s="189"/>
      <c r="J131" s="189"/>
      <c r="K131" s="189"/>
      <c r="L131" s="189"/>
      <c r="M131" s="189"/>
      <c r="N131" s="189"/>
      <c r="O131" s="189"/>
      <c r="P131" s="189"/>
      <c r="Q131" s="189"/>
      <c r="R131" s="189"/>
      <c r="S131" s="189"/>
      <c r="T131" s="189"/>
      <c r="U131" s="189"/>
      <c r="V131" s="189"/>
      <c r="W131" s="189"/>
      <c r="X131" s="189"/>
    </row>
    <row r="132" spans="1:24" ht="12.75" customHeight="1" x14ac:dyDescent="0.2">
      <c r="A132" s="204" t="s">
        <v>2211</v>
      </c>
      <c r="B132" s="157" t="s">
        <v>2203</v>
      </c>
      <c r="C132" s="205" t="s">
        <v>2211</v>
      </c>
      <c r="D132" s="208">
        <v>0</v>
      </c>
      <c r="E132" s="208">
        <v>0</v>
      </c>
      <c r="F132" s="207" t="str">
        <f t="shared" si="3"/>
        <v>-</v>
      </c>
      <c r="G132" s="189"/>
      <c r="H132" s="189"/>
      <c r="I132" s="189"/>
      <c r="J132" s="189"/>
      <c r="K132" s="189"/>
      <c r="L132" s="189"/>
      <c r="M132" s="189"/>
      <c r="N132" s="189"/>
      <c r="O132" s="189"/>
      <c r="P132" s="189"/>
      <c r="Q132" s="189"/>
      <c r="R132" s="189"/>
      <c r="S132" s="189"/>
      <c r="T132" s="189"/>
      <c r="U132" s="189"/>
      <c r="V132" s="189"/>
      <c r="W132" s="189"/>
      <c r="X132" s="189"/>
    </row>
    <row r="133" spans="1:24" ht="12.75" customHeight="1" x14ac:dyDescent="0.2">
      <c r="A133" s="204" t="s">
        <v>2212</v>
      </c>
      <c r="B133" s="157" t="s">
        <v>2213</v>
      </c>
      <c r="C133" s="205" t="s">
        <v>2212</v>
      </c>
      <c r="D133" s="208">
        <v>0</v>
      </c>
      <c r="E133" s="208">
        <v>0</v>
      </c>
      <c r="F133" s="207" t="str">
        <f t="shared" si="3"/>
        <v>-</v>
      </c>
      <c r="G133" s="189"/>
      <c r="H133" s="189"/>
      <c r="I133" s="189"/>
      <c r="J133" s="189"/>
      <c r="K133" s="189"/>
      <c r="L133" s="189"/>
      <c r="M133" s="189"/>
      <c r="N133" s="189"/>
      <c r="O133" s="189"/>
      <c r="P133" s="189"/>
      <c r="Q133" s="189"/>
      <c r="R133" s="189"/>
      <c r="S133" s="189"/>
      <c r="T133" s="189"/>
      <c r="U133" s="189"/>
      <c r="V133" s="189"/>
      <c r="W133" s="189"/>
      <c r="X133" s="189"/>
    </row>
    <row r="134" spans="1:24" ht="12.75" customHeight="1" x14ac:dyDescent="0.2">
      <c r="A134" s="204" t="s">
        <v>2214</v>
      </c>
      <c r="B134" s="157" t="s">
        <v>2215</v>
      </c>
      <c r="C134" s="205" t="s">
        <v>2214</v>
      </c>
      <c r="D134" s="206">
        <f>D135+D142-D145</f>
        <v>0</v>
      </c>
      <c r="E134" s="206">
        <f>E135+E142-E145</f>
        <v>0</v>
      </c>
      <c r="F134" s="207" t="str">
        <f t="shared" ref="F134:F165" si="4">IF(D134&gt;0,IF(E134/D134&gt;=100,"&gt;&gt;100",E134/D134*100),"-")</f>
        <v>-</v>
      </c>
      <c r="G134" s="189"/>
      <c r="H134" s="189"/>
      <c r="I134" s="189"/>
      <c r="J134" s="189"/>
      <c r="K134" s="189"/>
      <c r="L134" s="189"/>
      <c r="M134" s="189"/>
      <c r="N134" s="189"/>
      <c r="O134" s="189"/>
      <c r="P134" s="189"/>
      <c r="Q134" s="189"/>
      <c r="R134" s="189"/>
      <c r="S134" s="189"/>
      <c r="T134" s="189"/>
      <c r="U134" s="189"/>
      <c r="V134" s="189"/>
      <c r="W134" s="189"/>
      <c r="X134" s="189"/>
    </row>
    <row r="135" spans="1:24" ht="24" customHeight="1" x14ac:dyDescent="0.2">
      <c r="A135" s="204"/>
      <c r="B135" s="157" t="s">
        <v>2216</v>
      </c>
      <c r="C135" s="205" t="s">
        <v>2217</v>
      </c>
      <c r="D135" s="206">
        <f>SUM(D136:D141)</f>
        <v>0</v>
      </c>
      <c r="E135" s="206">
        <f>SUM(E136:E141)</f>
        <v>0</v>
      </c>
      <c r="F135" s="207" t="str">
        <f t="shared" si="4"/>
        <v>-</v>
      </c>
      <c r="G135" s="189"/>
      <c r="H135" s="189"/>
      <c r="I135" s="189"/>
      <c r="J135" s="189"/>
      <c r="K135" s="189"/>
      <c r="L135" s="189"/>
      <c r="M135" s="189"/>
      <c r="N135" s="189"/>
      <c r="O135" s="189"/>
      <c r="P135" s="189"/>
      <c r="Q135" s="189"/>
      <c r="R135" s="189"/>
      <c r="S135" s="189"/>
      <c r="T135" s="189"/>
      <c r="U135" s="189"/>
      <c r="V135" s="189"/>
      <c r="W135" s="189"/>
      <c r="X135" s="189"/>
    </row>
    <row r="136" spans="1:24" ht="12.75" customHeight="1" x14ac:dyDescent="0.2">
      <c r="A136" s="204" t="s">
        <v>2218</v>
      </c>
      <c r="B136" s="157" t="s">
        <v>954</v>
      </c>
      <c r="C136" s="205" t="s">
        <v>2218</v>
      </c>
      <c r="D136" s="208">
        <v>0</v>
      </c>
      <c r="E136" s="208">
        <v>0</v>
      </c>
      <c r="F136" s="207" t="str">
        <f t="shared" si="4"/>
        <v>-</v>
      </c>
      <c r="G136" s="189"/>
      <c r="H136" s="189"/>
      <c r="I136" s="189"/>
      <c r="J136" s="189"/>
      <c r="K136" s="189"/>
      <c r="L136" s="189"/>
      <c r="M136" s="189"/>
      <c r="N136" s="189"/>
      <c r="O136" s="189"/>
      <c r="P136" s="189"/>
      <c r="Q136" s="189"/>
      <c r="R136" s="189"/>
      <c r="S136" s="189"/>
      <c r="T136" s="189"/>
      <c r="U136" s="189"/>
      <c r="V136" s="189"/>
      <c r="W136" s="189"/>
      <c r="X136" s="189"/>
    </row>
    <row r="137" spans="1:24" ht="12.75" customHeight="1" x14ac:dyDescent="0.2">
      <c r="A137" s="204" t="s">
        <v>2219</v>
      </c>
      <c r="B137" s="157" t="s">
        <v>956</v>
      </c>
      <c r="C137" s="205" t="s">
        <v>2219</v>
      </c>
      <c r="D137" s="208">
        <v>0</v>
      </c>
      <c r="E137" s="208">
        <v>0</v>
      </c>
      <c r="F137" s="207" t="str">
        <f t="shared" si="4"/>
        <v>-</v>
      </c>
      <c r="G137" s="189"/>
      <c r="H137" s="189"/>
      <c r="I137" s="189"/>
      <c r="J137" s="189"/>
      <c r="K137" s="189"/>
      <c r="L137" s="189"/>
      <c r="M137" s="189"/>
      <c r="N137" s="189"/>
      <c r="O137" s="189"/>
      <c r="P137" s="189"/>
      <c r="Q137" s="189"/>
      <c r="R137" s="189"/>
      <c r="S137" s="189"/>
      <c r="T137" s="189"/>
      <c r="U137" s="189"/>
      <c r="V137" s="189"/>
      <c r="W137" s="189"/>
      <c r="X137" s="189"/>
    </row>
    <row r="138" spans="1:24" ht="12.75" customHeight="1" x14ac:dyDescent="0.2">
      <c r="A138" s="204" t="s">
        <v>2220</v>
      </c>
      <c r="B138" s="157" t="s">
        <v>958</v>
      </c>
      <c r="C138" s="205" t="s">
        <v>2220</v>
      </c>
      <c r="D138" s="208">
        <v>0</v>
      </c>
      <c r="E138" s="208">
        <v>0</v>
      </c>
      <c r="F138" s="207" t="str">
        <f t="shared" si="4"/>
        <v>-</v>
      </c>
      <c r="G138" s="189"/>
      <c r="H138" s="189"/>
      <c r="I138" s="189"/>
      <c r="J138" s="189"/>
      <c r="K138" s="189"/>
      <c r="L138" s="189"/>
      <c r="M138" s="189"/>
      <c r="N138" s="189"/>
      <c r="O138" s="189"/>
      <c r="P138" s="189"/>
      <c r="Q138" s="189"/>
      <c r="R138" s="189"/>
      <c r="S138" s="189"/>
      <c r="T138" s="189"/>
      <c r="U138" s="189"/>
      <c r="V138" s="189"/>
      <c r="W138" s="189"/>
      <c r="X138" s="189"/>
    </row>
    <row r="139" spans="1:24" ht="12.75" customHeight="1" x14ac:dyDescent="0.2">
      <c r="A139" s="204" t="s">
        <v>2221</v>
      </c>
      <c r="B139" s="157" t="s">
        <v>1170</v>
      </c>
      <c r="C139" s="205" t="s">
        <v>2221</v>
      </c>
      <c r="D139" s="208">
        <v>0</v>
      </c>
      <c r="E139" s="208">
        <v>0</v>
      </c>
      <c r="F139" s="207" t="str">
        <f t="shared" si="4"/>
        <v>-</v>
      </c>
      <c r="G139" s="189"/>
      <c r="H139" s="189"/>
      <c r="I139" s="189"/>
      <c r="J139" s="189"/>
      <c r="K139" s="189"/>
      <c r="L139" s="189"/>
      <c r="M139" s="189"/>
      <c r="N139" s="189"/>
      <c r="O139" s="189"/>
      <c r="P139" s="189"/>
      <c r="Q139" s="189"/>
      <c r="R139" s="189"/>
      <c r="S139" s="189"/>
      <c r="T139" s="189"/>
      <c r="U139" s="189"/>
      <c r="V139" s="189"/>
      <c r="W139" s="189"/>
      <c r="X139" s="189"/>
    </row>
    <row r="140" spans="1:24" ht="24" customHeight="1" x14ac:dyDescent="0.2">
      <c r="A140" s="204" t="s">
        <v>2222</v>
      </c>
      <c r="B140" s="158" t="s">
        <v>1174</v>
      </c>
      <c r="C140" s="205" t="s">
        <v>2222</v>
      </c>
      <c r="D140" s="208">
        <v>0</v>
      </c>
      <c r="E140" s="208">
        <v>0</v>
      </c>
      <c r="F140" s="207" t="str">
        <f t="shared" si="4"/>
        <v>-</v>
      </c>
      <c r="G140" s="189"/>
      <c r="H140" s="189"/>
      <c r="I140" s="189"/>
      <c r="J140" s="189"/>
      <c r="K140" s="189"/>
      <c r="L140" s="189"/>
      <c r="M140" s="189"/>
      <c r="N140" s="189"/>
      <c r="O140" s="189"/>
      <c r="P140" s="189"/>
      <c r="Q140" s="189"/>
      <c r="R140" s="189"/>
      <c r="S140" s="189"/>
      <c r="T140" s="189"/>
      <c r="U140" s="189"/>
      <c r="V140" s="189"/>
      <c r="W140" s="189"/>
      <c r="X140" s="189"/>
    </row>
    <row r="141" spans="1:24" ht="12.75" customHeight="1" x14ac:dyDescent="0.2">
      <c r="A141" s="204" t="s">
        <v>2223</v>
      </c>
      <c r="B141" s="157" t="s">
        <v>1180</v>
      </c>
      <c r="C141" s="205" t="s">
        <v>2223</v>
      </c>
      <c r="D141" s="208">
        <v>0</v>
      </c>
      <c r="E141" s="208">
        <v>0</v>
      </c>
      <c r="F141" s="207" t="str">
        <f t="shared" si="4"/>
        <v>-</v>
      </c>
      <c r="G141" s="189"/>
      <c r="H141" s="189"/>
      <c r="I141" s="189"/>
      <c r="J141" s="189"/>
      <c r="K141" s="189"/>
      <c r="L141" s="189"/>
      <c r="M141" s="189"/>
      <c r="N141" s="189"/>
      <c r="O141" s="189"/>
      <c r="P141" s="189"/>
      <c r="Q141" s="189"/>
      <c r="R141" s="189"/>
      <c r="S141" s="189"/>
      <c r="T141" s="189"/>
      <c r="U141" s="189"/>
      <c r="V141" s="189"/>
      <c r="W141" s="189"/>
      <c r="X141" s="189"/>
    </row>
    <row r="142" spans="1:24" ht="12.75" customHeight="1" x14ac:dyDescent="0.2">
      <c r="A142" s="204"/>
      <c r="B142" s="157" t="s">
        <v>2224</v>
      </c>
      <c r="C142" s="205" t="s">
        <v>2225</v>
      </c>
      <c r="D142" s="206">
        <f>SUM(D143:D144)</f>
        <v>0</v>
      </c>
      <c r="E142" s="206">
        <f>SUM(E143:E144)</f>
        <v>0</v>
      </c>
      <c r="F142" s="207" t="str">
        <f t="shared" si="4"/>
        <v>-</v>
      </c>
      <c r="G142" s="189"/>
      <c r="H142" s="189"/>
      <c r="I142" s="189"/>
      <c r="J142" s="189"/>
      <c r="K142" s="189"/>
      <c r="L142" s="189"/>
      <c r="M142" s="189"/>
      <c r="N142" s="189"/>
      <c r="O142" s="189"/>
      <c r="P142" s="189"/>
      <c r="Q142" s="189"/>
      <c r="R142" s="189"/>
      <c r="S142" s="189"/>
      <c r="T142" s="189"/>
      <c r="U142" s="189"/>
      <c r="V142" s="189"/>
      <c r="W142" s="189"/>
      <c r="X142" s="189"/>
    </row>
    <row r="143" spans="1:24" ht="12.75" customHeight="1" x14ac:dyDescent="0.2">
      <c r="A143" s="204" t="s">
        <v>2226</v>
      </c>
      <c r="B143" s="157" t="s">
        <v>1176</v>
      </c>
      <c r="C143" s="205" t="s">
        <v>2226</v>
      </c>
      <c r="D143" s="208">
        <v>0</v>
      </c>
      <c r="E143" s="208">
        <v>0</v>
      </c>
      <c r="F143" s="207" t="str">
        <f t="shared" si="4"/>
        <v>-</v>
      </c>
      <c r="G143" s="189"/>
      <c r="H143" s="189"/>
      <c r="I143" s="189"/>
      <c r="J143" s="189"/>
      <c r="K143" s="189"/>
      <c r="L143" s="189"/>
      <c r="M143" s="189"/>
      <c r="N143" s="189"/>
      <c r="O143" s="189"/>
      <c r="P143" s="189"/>
      <c r="Q143" s="189"/>
      <c r="R143" s="189"/>
      <c r="S143" s="189"/>
      <c r="T143" s="189"/>
      <c r="U143" s="189"/>
      <c r="V143" s="189"/>
      <c r="W143" s="189"/>
      <c r="X143" s="189"/>
    </row>
    <row r="144" spans="1:24" ht="12.75" customHeight="1" x14ac:dyDescent="0.2">
      <c r="A144" s="204" t="s">
        <v>2227</v>
      </c>
      <c r="B144" s="157" t="s">
        <v>972</v>
      </c>
      <c r="C144" s="205" t="s">
        <v>2227</v>
      </c>
      <c r="D144" s="208">
        <v>0</v>
      </c>
      <c r="E144" s="208">
        <v>0</v>
      </c>
      <c r="F144" s="207" t="str">
        <f t="shared" si="4"/>
        <v>-</v>
      </c>
      <c r="G144" s="189"/>
      <c r="H144" s="189"/>
      <c r="I144" s="189"/>
      <c r="J144" s="189"/>
      <c r="K144" s="189"/>
      <c r="L144" s="189"/>
      <c r="M144" s="189"/>
      <c r="N144" s="189"/>
      <c r="O144" s="189"/>
      <c r="P144" s="189"/>
      <c r="Q144" s="189"/>
      <c r="R144" s="189"/>
      <c r="S144" s="189"/>
      <c r="T144" s="189"/>
      <c r="U144" s="189"/>
      <c r="V144" s="189"/>
      <c r="W144" s="189"/>
      <c r="X144" s="189"/>
    </row>
    <row r="145" spans="1:24" ht="12.75" customHeight="1" x14ac:dyDescent="0.2">
      <c r="A145" s="204" t="s">
        <v>2228</v>
      </c>
      <c r="B145" s="157" t="s">
        <v>2229</v>
      </c>
      <c r="C145" s="205" t="s">
        <v>2228</v>
      </c>
      <c r="D145" s="208">
        <v>0</v>
      </c>
      <c r="E145" s="208">
        <v>0</v>
      </c>
      <c r="F145" s="207" t="str">
        <f t="shared" si="4"/>
        <v>-</v>
      </c>
      <c r="G145" s="189"/>
      <c r="H145" s="189"/>
      <c r="I145" s="189"/>
      <c r="J145" s="189"/>
      <c r="K145" s="189"/>
      <c r="L145" s="189"/>
      <c r="M145" s="189"/>
      <c r="N145" s="189"/>
      <c r="O145" s="189"/>
      <c r="P145" s="189"/>
      <c r="Q145" s="189"/>
      <c r="R145" s="189"/>
      <c r="S145" s="189"/>
      <c r="T145" s="189"/>
      <c r="U145" s="189"/>
      <c r="V145" s="189"/>
      <c r="W145" s="189"/>
      <c r="X145" s="189"/>
    </row>
    <row r="146" spans="1:24" ht="12.75" customHeight="1" x14ac:dyDescent="0.2">
      <c r="A146" s="204" t="s">
        <v>2230</v>
      </c>
      <c r="B146" s="157" t="s">
        <v>2231</v>
      </c>
      <c r="C146" s="205" t="s">
        <v>2230</v>
      </c>
      <c r="D146" s="206">
        <f>SUM(D147:D149)+SUM(D158:D162)-D163</f>
        <v>1242.8499999999999</v>
      </c>
      <c r="E146" s="206">
        <f>SUM(E147:E149)+SUM(E158:E162)-E163</f>
        <v>807.25</v>
      </c>
      <c r="F146" s="207">
        <f t="shared" si="4"/>
        <v>64.95152270990063</v>
      </c>
      <c r="G146" s="189"/>
      <c r="H146" s="189"/>
      <c r="I146" s="189"/>
      <c r="J146" s="189"/>
      <c r="K146" s="189"/>
      <c r="L146" s="189"/>
      <c r="M146" s="189"/>
      <c r="N146" s="189"/>
      <c r="O146" s="189"/>
      <c r="P146" s="189"/>
      <c r="Q146" s="189"/>
      <c r="R146" s="189"/>
      <c r="S146" s="189"/>
      <c r="T146" s="189"/>
      <c r="U146" s="189"/>
      <c r="V146" s="189"/>
      <c r="W146" s="189"/>
      <c r="X146" s="189"/>
    </row>
    <row r="147" spans="1:24" ht="12.75" customHeight="1" x14ac:dyDescent="0.2">
      <c r="A147" s="204" t="s">
        <v>2232</v>
      </c>
      <c r="B147" s="157" t="s">
        <v>2233</v>
      </c>
      <c r="C147" s="205" t="s">
        <v>2232</v>
      </c>
      <c r="D147" s="208">
        <v>0</v>
      </c>
      <c r="E147" s="208">
        <v>0</v>
      </c>
      <c r="F147" s="207" t="str">
        <f t="shared" si="4"/>
        <v>-</v>
      </c>
      <c r="G147" s="189"/>
      <c r="H147" s="189"/>
      <c r="I147" s="189"/>
      <c r="J147" s="189"/>
      <c r="K147" s="189"/>
      <c r="L147" s="189"/>
      <c r="M147" s="189"/>
      <c r="N147" s="189"/>
      <c r="O147" s="189"/>
      <c r="P147" s="189"/>
      <c r="Q147" s="189"/>
      <c r="R147" s="189"/>
      <c r="S147" s="189"/>
      <c r="T147" s="189"/>
      <c r="U147" s="189"/>
      <c r="V147" s="189"/>
      <c r="W147" s="189"/>
      <c r="X147" s="189"/>
    </row>
    <row r="148" spans="1:24" ht="12.75" customHeight="1" x14ac:dyDescent="0.2">
      <c r="A148" s="204" t="s">
        <v>2234</v>
      </c>
      <c r="B148" s="157" t="s">
        <v>2235</v>
      </c>
      <c r="C148" s="205" t="s">
        <v>2234</v>
      </c>
      <c r="D148" s="208">
        <v>0</v>
      </c>
      <c r="E148" s="208">
        <v>0</v>
      </c>
      <c r="F148" s="207" t="str">
        <f t="shared" si="4"/>
        <v>-</v>
      </c>
      <c r="G148" s="189"/>
      <c r="H148" s="189"/>
      <c r="I148" s="189"/>
      <c r="J148" s="189"/>
      <c r="K148" s="189"/>
      <c r="L148" s="189"/>
      <c r="M148" s="189"/>
      <c r="N148" s="189"/>
      <c r="O148" s="189"/>
      <c r="P148" s="189"/>
      <c r="Q148" s="189"/>
      <c r="R148" s="189"/>
      <c r="S148" s="189"/>
      <c r="T148" s="189"/>
      <c r="U148" s="189"/>
      <c r="V148" s="189"/>
      <c r="W148" s="189"/>
      <c r="X148" s="189"/>
    </row>
    <row r="149" spans="1:24" ht="24" customHeight="1" x14ac:dyDescent="0.2">
      <c r="A149" s="204" t="s">
        <v>2236</v>
      </c>
      <c r="B149" s="157" t="s">
        <v>2237</v>
      </c>
      <c r="C149" s="205" t="s">
        <v>2236</v>
      </c>
      <c r="D149" s="206">
        <f>SUM(D150:D157)</f>
        <v>0</v>
      </c>
      <c r="E149" s="206">
        <f>SUM(E150:E157)</f>
        <v>0</v>
      </c>
      <c r="F149" s="207" t="str">
        <f t="shared" si="4"/>
        <v>-</v>
      </c>
      <c r="G149" s="189"/>
      <c r="H149" s="189"/>
      <c r="I149" s="189"/>
      <c r="J149" s="189"/>
      <c r="K149" s="189"/>
      <c r="L149" s="189"/>
      <c r="M149" s="189"/>
      <c r="N149" s="189"/>
      <c r="O149" s="189"/>
      <c r="P149" s="189"/>
      <c r="Q149" s="189"/>
      <c r="R149" s="189"/>
      <c r="S149" s="189"/>
      <c r="T149" s="189"/>
      <c r="U149" s="189"/>
      <c r="V149" s="189"/>
      <c r="W149" s="189"/>
      <c r="X149" s="189"/>
    </row>
    <row r="150" spans="1:24" ht="12.75" customHeight="1" x14ac:dyDescent="0.2">
      <c r="A150" s="204" t="s">
        <v>2238</v>
      </c>
      <c r="B150" s="157" t="s">
        <v>2239</v>
      </c>
      <c r="C150" s="205" t="s">
        <v>2238</v>
      </c>
      <c r="D150" s="208">
        <v>0</v>
      </c>
      <c r="E150" s="208">
        <v>0</v>
      </c>
      <c r="F150" s="207" t="str">
        <f t="shared" si="4"/>
        <v>-</v>
      </c>
      <c r="G150" s="189"/>
      <c r="H150" s="189"/>
      <c r="I150" s="189"/>
      <c r="J150" s="189"/>
      <c r="K150" s="189"/>
      <c r="L150" s="189"/>
      <c r="M150" s="189"/>
      <c r="N150" s="189"/>
      <c r="O150" s="189"/>
      <c r="P150" s="189"/>
      <c r="Q150" s="189"/>
      <c r="R150" s="189"/>
      <c r="S150" s="189"/>
      <c r="T150" s="189"/>
      <c r="U150" s="189"/>
      <c r="V150" s="189"/>
      <c r="W150" s="189"/>
      <c r="X150" s="189"/>
    </row>
    <row r="151" spans="1:24" ht="12.75" customHeight="1" x14ac:dyDescent="0.2">
      <c r="A151" s="204" t="s">
        <v>2240</v>
      </c>
      <c r="B151" s="157" t="s">
        <v>2241</v>
      </c>
      <c r="C151" s="205" t="s">
        <v>2240</v>
      </c>
      <c r="D151" s="208">
        <v>0</v>
      </c>
      <c r="E151" s="208">
        <v>0</v>
      </c>
      <c r="F151" s="207" t="str">
        <f t="shared" si="4"/>
        <v>-</v>
      </c>
      <c r="G151" s="189"/>
      <c r="H151" s="189"/>
      <c r="I151" s="189"/>
      <c r="J151" s="189"/>
      <c r="K151" s="189"/>
      <c r="L151" s="189"/>
      <c r="M151" s="189"/>
      <c r="N151" s="189"/>
      <c r="O151" s="189"/>
      <c r="P151" s="189"/>
      <c r="Q151" s="189"/>
      <c r="R151" s="189"/>
      <c r="S151" s="189"/>
      <c r="T151" s="189"/>
      <c r="U151" s="189"/>
      <c r="V151" s="189"/>
      <c r="W151" s="189"/>
      <c r="X151" s="189"/>
    </row>
    <row r="152" spans="1:24" ht="12.75" customHeight="1" x14ac:dyDescent="0.2">
      <c r="A152" s="204" t="s">
        <v>2242</v>
      </c>
      <c r="B152" s="157" t="s">
        <v>2243</v>
      </c>
      <c r="C152" s="205" t="s">
        <v>2242</v>
      </c>
      <c r="D152" s="208">
        <v>0</v>
      </c>
      <c r="E152" s="208">
        <v>0</v>
      </c>
      <c r="F152" s="207" t="str">
        <f t="shared" si="4"/>
        <v>-</v>
      </c>
      <c r="G152" s="189"/>
      <c r="H152" s="189"/>
      <c r="I152" s="189"/>
      <c r="J152" s="189"/>
      <c r="K152" s="189"/>
      <c r="L152" s="189"/>
      <c r="M152" s="189"/>
      <c r="N152" s="189"/>
      <c r="O152" s="189"/>
      <c r="P152" s="189"/>
      <c r="Q152" s="189"/>
      <c r="R152" s="189"/>
      <c r="S152" s="189"/>
      <c r="T152" s="189"/>
      <c r="U152" s="189"/>
      <c r="V152" s="189"/>
      <c r="W152" s="189"/>
      <c r="X152" s="189"/>
    </row>
    <row r="153" spans="1:24" ht="12.75" customHeight="1" x14ac:dyDescent="0.2">
      <c r="A153" s="204" t="s">
        <v>2244</v>
      </c>
      <c r="B153" s="157" t="s">
        <v>2245</v>
      </c>
      <c r="C153" s="205" t="s">
        <v>2244</v>
      </c>
      <c r="D153" s="208">
        <v>0</v>
      </c>
      <c r="E153" s="208">
        <v>0</v>
      </c>
      <c r="F153" s="207" t="str">
        <f t="shared" si="4"/>
        <v>-</v>
      </c>
      <c r="G153" s="189"/>
      <c r="H153" s="189"/>
      <c r="I153" s="189"/>
      <c r="J153" s="189"/>
      <c r="K153" s="189"/>
      <c r="L153" s="189"/>
      <c r="M153" s="189"/>
      <c r="N153" s="189"/>
      <c r="O153" s="189"/>
      <c r="P153" s="189"/>
      <c r="Q153" s="189"/>
      <c r="R153" s="189"/>
      <c r="S153" s="189"/>
      <c r="T153" s="189"/>
      <c r="U153" s="189"/>
      <c r="V153" s="189"/>
      <c r="W153" s="189"/>
      <c r="X153" s="189"/>
    </row>
    <row r="154" spans="1:24" ht="12.75" customHeight="1" x14ac:dyDescent="0.2">
      <c r="A154" s="204" t="s">
        <v>2246</v>
      </c>
      <c r="B154" s="157" t="s">
        <v>2247</v>
      </c>
      <c r="C154" s="205" t="s">
        <v>2246</v>
      </c>
      <c r="D154" s="208">
        <v>0</v>
      </c>
      <c r="E154" s="208">
        <v>0</v>
      </c>
      <c r="F154" s="207" t="str">
        <f t="shared" si="4"/>
        <v>-</v>
      </c>
      <c r="G154" s="189"/>
      <c r="H154" s="189"/>
      <c r="I154" s="189"/>
      <c r="J154" s="189"/>
      <c r="K154" s="189"/>
      <c r="L154" s="189"/>
      <c r="M154" s="189"/>
      <c r="N154" s="189"/>
      <c r="O154" s="189"/>
      <c r="P154" s="189"/>
      <c r="Q154" s="189"/>
      <c r="R154" s="189"/>
      <c r="S154" s="189"/>
      <c r="T154" s="189"/>
      <c r="U154" s="189"/>
      <c r="V154" s="189"/>
      <c r="W154" s="189"/>
      <c r="X154" s="189"/>
    </row>
    <row r="155" spans="1:24" ht="24" customHeight="1" x14ac:dyDescent="0.2">
      <c r="A155" s="204" t="s">
        <v>2248</v>
      </c>
      <c r="B155" s="157" t="s">
        <v>2249</v>
      </c>
      <c r="C155" s="205" t="s">
        <v>2248</v>
      </c>
      <c r="D155" s="208">
        <v>0</v>
      </c>
      <c r="E155" s="208">
        <v>0</v>
      </c>
      <c r="F155" s="207" t="str">
        <f t="shared" si="4"/>
        <v>-</v>
      </c>
      <c r="G155" s="189"/>
      <c r="H155" s="189"/>
      <c r="I155" s="189"/>
      <c r="J155" s="189"/>
      <c r="K155" s="189"/>
      <c r="L155" s="189"/>
      <c r="M155" s="189"/>
      <c r="N155" s="189"/>
      <c r="O155" s="189"/>
      <c r="P155" s="189"/>
      <c r="Q155" s="189"/>
      <c r="R155" s="189"/>
      <c r="S155" s="189"/>
      <c r="T155" s="189"/>
      <c r="U155" s="189"/>
      <c r="V155" s="189"/>
      <c r="W155" s="189"/>
      <c r="X155" s="189"/>
    </row>
    <row r="156" spans="1:24" ht="24" customHeight="1" x14ac:dyDescent="0.2">
      <c r="A156" s="204" t="s">
        <v>2250</v>
      </c>
      <c r="B156" s="157" t="s">
        <v>2251</v>
      </c>
      <c r="C156" s="205" t="s">
        <v>2250</v>
      </c>
      <c r="D156" s="208">
        <v>0</v>
      </c>
      <c r="E156" s="208">
        <v>0</v>
      </c>
      <c r="F156" s="207" t="str">
        <f t="shared" si="4"/>
        <v>-</v>
      </c>
      <c r="G156" s="189"/>
      <c r="H156" s="189"/>
      <c r="I156" s="189"/>
      <c r="J156" s="189"/>
      <c r="K156" s="189"/>
      <c r="L156" s="189"/>
      <c r="M156" s="189"/>
      <c r="N156" s="189"/>
      <c r="O156" s="189"/>
      <c r="P156" s="189"/>
      <c r="Q156" s="189"/>
      <c r="R156" s="189"/>
      <c r="S156" s="189"/>
      <c r="T156" s="189"/>
      <c r="U156" s="189"/>
      <c r="V156" s="189"/>
      <c r="W156" s="189"/>
      <c r="X156" s="189"/>
    </row>
    <row r="157" spans="1:24" ht="24" customHeight="1" x14ac:dyDescent="0.2">
      <c r="A157" s="204" t="s">
        <v>2252</v>
      </c>
      <c r="B157" s="157" t="s">
        <v>2253</v>
      </c>
      <c r="C157" s="205" t="s">
        <v>2252</v>
      </c>
      <c r="D157" s="208">
        <v>0</v>
      </c>
      <c r="E157" s="208">
        <v>0</v>
      </c>
      <c r="F157" s="207" t="str">
        <f t="shared" si="4"/>
        <v>-</v>
      </c>
      <c r="G157" s="189"/>
      <c r="H157" s="189"/>
      <c r="I157" s="189"/>
      <c r="J157" s="189"/>
      <c r="K157" s="189"/>
      <c r="L157" s="189"/>
      <c r="M157" s="189"/>
      <c r="N157" s="189"/>
      <c r="O157" s="189"/>
      <c r="P157" s="189"/>
      <c r="Q157" s="189"/>
      <c r="R157" s="189"/>
      <c r="S157" s="189"/>
      <c r="T157" s="189"/>
      <c r="U157" s="189"/>
      <c r="V157" s="189"/>
      <c r="W157" s="189"/>
      <c r="X157" s="189"/>
    </row>
    <row r="158" spans="1:24" ht="12.75" customHeight="1" x14ac:dyDescent="0.2">
      <c r="A158" s="204" t="s">
        <v>2254</v>
      </c>
      <c r="B158" s="157" t="s">
        <v>2255</v>
      </c>
      <c r="C158" s="205" t="s">
        <v>2254</v>
      </c>
      <c r="D158" s="208">
        <v>0</v>
      </c>
      <c r="E158" s="208">
        <v>0</v>
      </c>
      <c r="F158" s="207" t="str">
        <f t="shared" si="4"/>
        <v>-</v>
      </c>
      <c r="G158" s="189"/>
      <c r="H158" s="189"/>
      <c r="I158" s="189"/>
      <c r="J158" s="189"/>
      <c r="K158" s="189"/>
      <c r="L158" s="189"/>
      <c r="M158" s="189"/>
      <c r="N158" s="189"/>
      <c r="O158" s="189"/>
      <c r="P158" s="189"/>
      <c r="Q158" s="189"/>
      <c r="R158" s="189"/>
      <c r="S158" s="189"/>
      <c r="T158" s="189"/>
      <c r="U158" s="189"/>
      <c r="V158" s="189"/>
      <c r="W158" s="189"/>
      <c r="X158" s="189"/>
    </row>
    <row r="159" spans="1:24" ht="24" customHeight="1" x14ac:dyDescent="0.2">
      <c r="A159" s="204" t="s">
        <v>2256</v>
      </c>
      <c r="B159" s="158" t="s">
        <v>2257</v>
      </c>
      <c r="C159" s="205" t="s">
        <v>2256</v>
      </c>
      <c r="D159" s="208">
        <v>0</v>
      </c>
      <c r="E159" s="208">
        <v>0</v>
      </c>
      <c r="F159" s="207" t="str">
        <f t="shared" si="4"/>
        <v>-</v>
      </c>
      <c r="G159" s="189"/>
      <c r="H159" s="189"/>
      <c r="I159" s="189"/>
      <c r="J159" s="189"/>
      <c r="K159" s="189"/>
      <c r="L159" s="189"/>
      <c r="M159" s="189"/>
      <c r="N159" s="189"/>
      <c r="O159" s="189"/>
      <c r="P159" s="189"/>
      <c r="Q159" s="189"/>
      <c r="R159" s="189"/>
      <c r="S159" s="189"/>
      <c r="T159" s="189"/>
      <c r="U159" s="189"/>
      <c r="V159" s="189"/>
      <c r="W159" s="189"/>
      <c r="X159" s="189"/>
    </row>
    <row r="160" spans="1:24" ht="24" customHeight="1" x14ac:dyDescent="0.2">
      <c r="A160" s="204" t="s">
        <v>2258</v>
      </c>
      <c r="B160" s="157" t="s">
        <v>2259</v>
      </c>
      <c r="C160" s="205" t="s">
        <v>2258</v>
      </c>
      <c r="D160" s="208">
        <v>1242.8499999999999</v>
      </c>
      <c r="E160" s="208">
        <v>807.25</v>
      </c>
      <c r="F160" s="207">
        <f t="shared" si="4"/>
        <v>64.95152270990063</v>
      </c>
      <c r="G160" s="189"/>
      <c r="H160" s="189"/>
      <c r="I160" s="189"/>
      <c r="J160" s="189"/>
      <c r="K160" s="189"/>
      <c r="L160" s="189"/>
      <c r="M160" s="189"/>
      <c r="N160" s="189"/>
      <c r="O160" s="189"/>
      <c r="P160" s="189"/>
      <c r="Q160" s="189"/>
      <c r="R160" s="189"/>
      <c r="S160" s="189"/>
      <c r="T160" s="189"/>
      <c r="U160" s="189"/>
      <c r="V160" s="189"/>
      <c r="W160" s="189"/>
      <c r="X160" s="189"/>
    </row>
    <row r="161" spans="1:26" ht="24" customHeight="1" x14ac:dyDescent="0.2">
      <c r="A161" s="204" t="s">
        <v>2260</v>
      </c>
      <c r="B161" s="157" t="s">
        <v>2261</v>
      </c>
      <c r="C161" s="205" t="s">
        <v>2260</v>
      </c>
      <c r="D161" s="208">
        <v>0</v>
      </c>
      <c r="E161" s="208">
        <v>0</v>
      </c>
      <c r="F161" s="207" t="str">
        <f t="shared" si="4"/>
        <v>-</v>
      </c>
      <c r="G161" s="189"/>
      <c r="H161" s="189"/>
      <c r="I161" s="189"/>
      <c r="J161" s="189"/>
      <c r="K161" s="189"/>
      <c r="L161" s="189"/>
      <c r="M161" s="189"/>
      <c r="N161" s="189"/>
      <c r="O161" s="189"/>
      <c r="P161" s="189"/>
      <c r="Q161" s="189"/>
      <c r="R161" s="189"/>
      <c r="S161" s="189"/>
      <c r="T161" s="189"/>
      <c r="U161" s="189"/>
      <c r="V161" s="189"/>
      <c r="W161" s="189"/>
      <c r="X161" s="189"/>
    </row>
    <row r="162" spans="1:26" ht="12.75" customHeight="1" x14ac:dyDescent="0.2">
      <c r="A162" s="204" t="s">
        <v>2262</v>
      </c>
      <c r="B162" s="157" t="s">
        <v>2263</v>
      </c>
      <c r="C162" s="205" t="s">
        <v>2262</v>
      </c>
      <c r="D162" s="208">
        <v>0</v>
      </c>
      <c r="E162" s="208">
        <v>0</v>
      </c>
      <c r="F162" s="207" t="str">
        <f t="shared" si="4"/>
        <v>-</v>
      </c>
      <c r="G162" s="189"/>
      <c r="H162" s="189"/>
      <c r="I162" s="189"/>
      <c r="J162" s="189"/>
      <c r="K162" s="189"/>
      <c r="L162" s="189"/>
      <c r="M162" s="189"/>
      <c r="N162" s="189"/>
      <c r="O162" s="189"/>
      <c r="P162" s="189"/>
      <c r="Q162" s="189"/>
      <c r="R162" s="189"/>
      <c r="S162" s="189"/>
      <c r="T162" s="189"/>
      <c r="U162" s="189"/>
      <c r="V162" s="189"/>
      <c r="W162" s="189"/>
      <c r="X162" s="189"/>
    </row>
    <row r="163" spans="1:26" ht="12.75" customHeight="1" x14ac:dyDescent="0.2">
      <c r="A163" s="204" t="s">
        <v>2264</v>
      </c>
      <c r="B163" s="157" t="s">
        <v>2265</v>
      </c>
      <c r="C163" s="205" t="s">
        <v>2264</v>
      </c>
      <c r="D163" s="208">
        <v>0</v>
      </c>
      <c r="E163" s="208">
        <v>0</v>
      </c>
      <c r="F163" s="207" t="str">
        <f t="shared" si="4"/>
        <v>-</v>
      </c>
      <c r="G163" s="189"/>
      <c r="H163" s="189"/>
      <c r="I163" s="189"/>
      <c r="J163" s="189"/>
      <c r="K163" s="189"/>
      <c r="L163" s="189"/>
      <c r="M163" s="189"/>
      <c r="N163" s="189"/>
      <c r="O163" s="189"/>
      <c r="P163" s="189"/>
      <c r="Q163" s="189"/>
      <c r="R163" s="189"/>
      <c r="S163" s="189"/>
      <c r="T163" s="189"/>
      <c r="U163" s="189"/>
      <c r="V163" s="189"/>
      <c r="W163" s="189"/>
      <c r="X163" s="189"/>
    </row>
    <row r="164" spans="1:26" ht="12.75" customHeight="1" x14ac:dyDescent="0.2">
      <c r="A164" s="204" t="s">
        <v>2266</v>
      </c>
      <c r="B164" s="157" t="s">
        <v>2267</v>
      </c>
      <c r="C164" s="205" t="s">
        <v>2266</v>
      </c>
      <c r="D164" s="206">
        <f>SUM(D165:D168)-D169</f>
        <v>0</v>
      </c>
      <c r="E164" s="206">
        <f>SUM(E165:E168)-E169</f>
        <v>0</v>
      </c>
      <c r="F164" s="207" t="str">
        <f t="shared" si="4"/>
        <v>-</v>
      </c>
      <c r="G164" s="189"/>
      <c r="H164" s="189"/>
      <c r="I164" s="189"/>
      <c r="J164" s="189"/>
      <c r="K164" s="189"/>
      <c r="L164" s="189"/>
      <c r="M164" s="189"/>
      <c r="N164" s="189"/>
      <c r="O164" s="189"/>
      <c r="P164" s="189"/>
      <c r="Q164" s="189"/>
      <c r="R164" s="189"/>
      <c r="S164" s="189"/>
      <c r="T164" s="189"/>
      <c r="U164" s="189"/>
      <c r="V164" s="189"/>
      <c r="W164" s="189"/>
      <c r="X164" s="189"/>
    </row>
    <row r="165" spans="1:26" ht="12.75" customHeight="1" x14ac:dyDescent="0.2">
      <c r="A165" s="204" t="s">
        <v>2268</v>
      </c>
      <c r="B165" s="157" t="s">
        <v>2269</v>
      </c>
      <c r="C165" s="205" t="s">
        <v>2268</v>
      </c>
      <c r="D165" s="208">
        <v>0</v>
      </c>
      <c r="E165" s="208">
        <v>0</v>
      </c>
      <c r="F165" s="207" t="str">
        <f t="shared" si="4"/>
        <v>-</v>
      </c>
      <c r="G165" s="189"/>
      <c r="H165" s="189"/>
      <c r="I165" s="189"/>
      <c r="J165" s="189"/>
      <c r="K165" s="189"/>
      <c r="L165" s="189"/>
      <c r="M165" s="189"/>
      <c r="N165" s="189"/>
      <c r="O165" s="189"/>
      <c r="P165" s="189"/>
      <c r="Q165" s="189"/>
      <c r="R165" s="189"/>
      <c r="S165" s="189"/>
      <c r="T165" s="189"/>
      <c r="U165" s="189"/>
      <c r="V165" s="189"/>
      <c r="W165" s="189"/>
      <c r="X165" s="189"/>
    </row>
    <row r="166" spans="1:26" ht="12.75" customHeight="1" x14ac:dyDescent="0.2">
      <c r="A166" s="204" t="s">
        <v>2270</v>
      </c>
      <c r="B166" s="157" t="s">
        <v>2271</v>
      </c>
      <c r="C166" s="205" t="s">
        <v>2270</v>
      </c>
      <c r="D166" s="208">
        <v>0</v>
      </c>
      <c r="E166" s="208">
        <v>0</v>
      </c>
      <c r="F166" s="207" t="str">
        <f t="shared" ref="F166:F197" si="5">IF(D166&gt;0,IF(E166/D166&gt;=100,"&gt;&gt;100",E166/D166*100),"-")</f>
        <v>-</v>
      </c>
      <c r="G166" s="189"/>
      <c r="H166" s="189"/>
      <c r="I166" s="189"/>
      <c r="J166" s="189"/>
      <c r="K166" s="189"/>
      <c r="L166" s="189"/>
      <c r="M166" s="189"/>
      <c r="N166" s="189"/>
      <c r="O166" s="189"/>
      <c r="P166" s="189"/>
      <c r="Q166" s="189"/>
      <c r="R166" s="189"/>
      <c r="S166" s="189"/>
      <c r="T166" s="189"/>
      <c r="U166" s="189"/>
      <c r="V166" s="189"/>
      <c r="W166" s="189"/>
      <c r="X166" s="189"/>
    </row>
    <row r="167" spans="1:26" ht="12.75" customHeight="1" x14ac:dyDescent="0.2">
      <c r="A167" s="204" t="s">
        <v>2272</v>
      </c>
      <c r="B167" s="157" t="s">
        <v>2273</v>
      </c>
      <c r="C167" s="205" t="s">
        <v>2272</v>
      </c>
      <c r="D167" s="208">
        <v>0</v>
      </c>
      <c r="E167" s="208">
        <v>0</v>
      </c>
      <c r="F167" s="207" t="str">
        <f t="shared" si="5"/>
        <v>-</v>
      </c>
      <c r="G167" s="189"/>
      <c r="H167" s="189"/>
      <c r="I167" s="189"/>
      <c r="J167" s="189"/>
      <c r="K167" s="189"/>
      <c r="L167" s="189"/>
      <c r="M167" s="189"/>
      <c r="N167" s="189"/>
      <c r="O167" s="189"/>
      <c r="P167" s="189"/>
      <c r="Q167" s="189"/>
      <c r="R167" s="189"/>
      <c r="S167" s="189"/>
      <c r="T167" s="189"/>
      <c r="U167" s="189"/>
      <c r="V167" s="189"/>
      <c r="W167" s="189"/>
      <c r="X167" s="189"/>
    </row>
    <row r="168" spans="1:26" ht="12.75" customHeight="1" x14ac:dyDescent="0.2">
      <c r="A168" s="204" t="s">
        <v>2274</v>
      </c>
      <c r="B168" s="157" t="s">
        <v>2275</v>
      </c>
      <c r="C168" s="205" t="s">
        <v>2274</v>
      </c>
      <c r="D168" s="208">
        <v>0</v>
      </c>
      <c r="E168" s="208">
        <v>0</v>
      </c>
      <c r="F168" s="207" t="str">
        <f t="shared" si="5"/>
        <v>-</v>
      </c>
      <c r="G168" s="189"/>
      <c r="H168" s="189"/>
      <c r="I168" s="189"/>
      <c r="J168" s="189"/>
      <c r="K168" s="189"/>
      <c r="L168" s="189"/>
      <c r="M168" s="189"/>
      <c r="N168" s="189"/>
      <c r="O168" s="189"/>
      <c r="P168" s="189"/>
      <c r="Q168" s="189"/>
      <c r="R168" s="189"/>
      <c r="S168" s="189"/>
      <c r="T168" s="189"/>
      <c r="U168" s="189"/>
      <c r="V168" s="189"/>
      <c r="W168" s="189"/>
      <c r="X168" s="189"/>
    </row>
    <row r="169" spans="1:26" ht="12.75" customHeight="1" x14ac:dyDescent="0.2">
      <c r="A169" s="204" t="s">
        <v>2276</v>
      </c>
      <c r="B169" s="157" t="s">
        <v>2277</v>
      </c>
      <c r="C169" s="205" t="s">
        <v>2276</v>
      </c>
      <c r="D169" s="208">
        <v>0</v>
      </c>
      <c r="E169" s="208">
        <v>0</v>
      </c>
      <c r="F169" s="207" t="str">
        <f t="shared" si="5"/>
        <v>-</v>
      </c>
      <c r="G169" s="189"/>
      <c r="H169" s="189"/>
      <c r="I169" s="189"/>
      <c r="J169" s="189"/>
      <c r="K169" s="189"/>
      <c r="L169" s="189"/>
      <c r="M169" s="189"/>
      <c r="N169" s="189"/>
      <c r="O169" s="189"/>
      <c r="P169" s="189"/>
      <c r="Q169" s="189"/>
      <c r="R169" s="189"/>
      <c r="S169" s="189"/>
      <c r="T169" s="189"/>
      <c r="U169" s="189"/>
      <c r="V169" s="189"/>
      <c r="W169" s="189"/>
      <c r="X169" s="189"/>
    </row>
    <row r="170" spans="1:26" ht="12.75" customHeight="1" x14ac:dyDescent="0.2">
      <c r="A170" s="204" t="s">
        <v>1290</v>
      </c>
      <c r="B170" s="157" t="s">
        <v>2278</v>
      </c>
      <c r="C170" s="205" t="s">
        <v>1290</v>
      </c>
      <c r="D170" s="206">
        <f>SUM(D171:D173)</f>
        <v>129649.33</v>
      </c>
      <c r="E170" s="206">
        <f>SUM(E171:E173)</f>
        <v>229837.11</v>
      </c>
      <c r="F170" s="207">
        <f t="shared" si="5"/>
        <v>177.27597203934644</v>
      </c>
      <c r="G170" s="189"/>
      <c r="H170" s="189"/>
      <c r="I170" s="189"/>
      <c r="J170" s="189"/>
      <c r="K170" s="189"/>
      <c r="L170" s="189"/>
      <c r="M170" s="189"/>
      <c r="N170" s="189"/>
      <c r="O170" s="189"/>
      <c r="P170" s="189"/>
      <c r="Q170" s="189"/>
      <c r="R170" s="189"/>
      <c r="S170" s="189"/>
      <c r="T170" s="189"/>
      <c r="U170" s="189"/>
      <c r="V170" s="189"/>
      <c r="W170" s="189"/>
      <c r="X170" s="189"/>
    </row>
    <row r="171" spans="1:26" ht="12.75" customHeight="1" x14ac:dyDescent="0.2">
      <c r="A171" s="204" t="s">
        <v>2279</v>
      </c>
      <c r="B171" s="157" t="s">
        <v>2280</v>
      </c>
      <c r="C171" s="205" t="s">
        <v>2279</v>
      </c>
      <c r="D171" s="208">
        <v>0</v>
      </c>
      <c r="E171" s="208">
        <v>0</v>
      </c>
      <c r="F171" s="207" t="str">
        <f t="shared" si="5"/>
        <v>-</v>
      </c>
      <c r="G171" s="189"/>
      <c r="H171" s="189"/>
      <c r="I171" s="189"/>
      <c r="J171" s="189"/>
      <c r="K171" s="189"/>
      <c r="L171" s="189"/>
      <c r="M171" s="189"/>
      <c r="N171" s="189"/>
      <c r="O171" s="189"/>
      <c r="P171" s="189"/>
      <c r="Q171" s="189"/>
      <c r="R171" s="189"/>
      <c r="S171" s="189"/>
      <c r="T171" s="189"/>
      <c r="U171" s="189"/>
      <c r="V171" s="189"/>
      <c r="W171" s="189"/>
      <c r="X171" s="189"/>
    </row>
    <row r="172" spans="1:26" ht="12.75" customHeight="1" x14ac:dyDescent="0.2">
      <c r="A172" s="204" t="s">
        <v>2281</v>
      </c>
      <c r="B172" s="157" t="s">
        <v>2282</v>
      </c>
      <c r="C172" s="205" t="s">
        <v>2281</v>
      </c>
      <c r="D172" s="208">
        <v>0</v>
      </c>
      <c r="E172" s="208">
        <v>0</v>
      </c>
      <c r="F172" s="207" t="str">
        <f t="shared" si="5"/>
        <v>-</v>
      </c>
      <c r="G172" s="189"/>
      <c r="H172" s="189"/>
      <c r="I172" s="189"/>
      <c r="J172" s="189"/>
      <c r="K172" s="189"/>
      <c r="L172" s="189"/>
      <c r="M172" s="189"/>
      <c r="N172" s="189"/>
      <c r="O172" s="189"/>
      <c r="P172" s="189"/>
      <c r="Q172" s="189"/>
      <c r="R172" s="189"/>
      <c r="S172" s="189"/>
      <c r="T172" s="189"/>
      <c r="U172" s="189"/>
      <c r="V172" s="189"/>
      <c r="W172" s="189"/>
      <c r="X172" s="189"/>
    </row>
    <row r="173" spans="1:26" ht="12.75" customHeight="1" x14ac:dyDescent="0.2">
      <c r="A173" s="204" t="s">
        <v>2283</v>
      </c>
      <c r="B173" s="157" t="s">
        <v>2284</v>
      </c>
      <c r="C173" s="205" t="s">
        <v>2283</v>
      </c>
      <c r="D173" s="208">
        <v>129649.33</v>
      </c>
      <c r="E173" s="208">
        <v>229837.11</v>
      </c>
      <c r="F173" s="207">
        <f t="shared" si="5"/>
        <v>177.27597203934644</v>
      </c>
      <c r="G173" s="189"/>
      <c r="H173" s="189"/>
      <c r="I173" s="189"/>
      <c r="J173" s="189"/>
      <c r="K173" s="189"/>
      <c r="L173" s="189"/>
      <c r="M173" s="189"/>
      <c r="N173" s="189"/>
      <c r="O173" s="189"/>
      <c r="P173" s="189"/>
      <c r="Q173" s="189"/>
      <c r="R173" s="189"/>
      <c r="S173" s="189"/>
      <c r="T173" s="189"/>
      <c r="U173" s="189"/>
      <c r="V173" s="189"/>
      <c r="W173" s="189"/>
      <c r="X173" s="189"/>
    </row>
    <row r="174" spans="1:26" ht="19.5" customHeight="1" x14ac:dyDescent="0.2">
      <c r="A174" s="18" t="s">
        <v>2285</v>
      </c>
      <c r="B174" s="17"/>
      <c r="C174" s="147"/>
      <c r="D174" s="148"/>
      <c r="E174" s="148"/>
      <c r="F174" s="149"/>
      <c r="G174" s="198"/>
      <c r="H174" s="198"/>
      <c r="I174" s="198"/>
      <c r="J174" s="198"/>
      <c r="K174" s="198"/>
      <c r="L174" s="198"/>
      <c r="M174" s="198"/>
      <c r="N174" s="198"/>
      <c r="O174" s="198"/>
      <c r="P174" s="198"/>
      <c r="Q174" s="198"/>
      <c r="R174" s="198"/>
      <c r="S174" s="198"/>
      <c r="T174" s="198"/>
      <c r="U174" s="198"/>
      <c r="V174" s="198"/>
      <c r="W174" s="198"/>
      <c r="X174" s="198"/>
      <c r="Y174" s="188"/>
      <c r="Z174" s="188"/>
    </row>
    <row r="175" spans="1:26" ht="12.75" customHeight="1" x14ac:dyDescent="0.2">
      <c r="A175" s="204"/>
      <c r="B175" s="157" t="s">
        <v>2286</v>
      </c>
      <c r="C175" s="205" t="s">
        <v>2287</v>
      </c>
      <c r="D175" s="206">
        <f>D176+D237</f>
        <v>233931.04000000004</v>
      </c>
      <c r="E175" s="206">
        <v>345282.56</v>
      </c>
      <c r="F175" s="207">
        <f t="shared" ref="F175:F206" si="6">IF(D175&gt;0,IF(E175/D175&gt;=100,"&gt;&gt;100",E175/D175*100),"-")</f>
        <v>147.60014746226065</v>
      </c>
      <c r="G175" s="189"/>
      <c r="H175" s="189"/>
      <c r="I175" s="189"/>
      <c r="J175" s="189"/>
      <c r="K175" s="189"/>
      <c r="L175" s="189"/>
      <c r="M175" s="189"/>
      <c r="N175" s="189"/>
      <c r="O175" s="189"/>
      <c r="P175" s="189"/>
      <c r="Q175" s="189"/>
      <c r="R175" s="189"/>
      <c r="S175" s="189"/>
      <c r="T175" s="189"/>
      <c r="U175" s="189"/>
      <c r="V175" s="189"/>
      <c r="W175" s="189"/>
      <c r="X175" s="189"/>
    </row>
    <row r="176" spans="1:26" ht="12.75" customHeight="1" x14ac:dyDescent="0.2">
      <c r="A176" s="204" t="s">
        <v>2288</v>
      </c>
      <c r="B176" s="157" t="s">
        <v>2289</v>
      </c>
      <c r="C176" s="205" t="s">
        <v>2288</v>
      </c>
      <c r="D176" s="206">
        <f>D177+D189+D190+D206+D234</f>
        <v>161917.45000000001</v>
      </c>
      <c r="E176" s="206">
        <v>247486.64</v>
      </c>
      <c r="F176" s="207">
        <f t="shared" si="6"/>
        <v>152.8474170016882</v>
      </c>
      <c r="G176" s="189"/>
      <c r="H176" s="189"/>
      <c r="I176" s="189"/>
      <c r="J176" s="189"/>
      <c r="K176" s="189"/>
      <c r="L176" s="189"/>
      <c r="M176" s="189"/>
      <c r="N176" s="189"/>
      <c r="O176" s="189"/>
      <c r="P176" s="189"/>
      <c r="Q176" s="189"/>
      <c r="R176" s="189"/>
      <c r="S176" s="189"/>
      <c r="T176" s="189"/>
      <c r="U176" s="189"/>
      <c r="V176" s="189"/>
      <c r="W176" s="189"/>
      <c r="X176" s="189"/>
    </row>
    <row r="177" spans="1:24" ht="12.75" customHeight="1" x14ac:dyDescent="0.2">
      <c r="A177" s="204" t="s">
        <v>2290</v>
      </c>
      <c r="B177" s="157" t="s">
        <v>2291</v>
      </c>
      <c r="C177" s="205" t="s">
        <v>2290</v>
      </c>
      <c r="D177" s="206">
        <f>SUM(D178:D180)+SUM(D184:D188)</f>
        <v>161917.45000000001</v>
      </c>
      <c r="E177" s="206">
        <v>247486.64</v>
      </c>
      <c r="F177" s="207">
        <f t="shared" si="6"/>
        <v>152.8474170016882</v>
      </c>
      <c r="G177" s="189"/>
      <c r="H177" s="189"/>
      <c r="I177" s="189"/>
      <c r="J177" s="189"/>
      <c r="K177" s="189"/>
      <c r="L177" s="189"/>
      <c r="M177" s="189"/>
      <c r="N177" s="189"/>
      <c r="O177" s="189"/>
      <c r="P177" s="189"/>
      <c r="Q177" s="189"/>
      <c r="R177" s="189"/>
      <c r="S177" s="189"/>
      <c r="T177" s="189"/>
      <c r="U177" s="189"/>
      <c r="V177" s="189"/>
      <c r="W177" s="189"/>
      <c r="X177" s="189"/>
    </row>
    <row r="178" spans="1:24" ht="12.75" customHeight="1" x14ac:dyDescent="0.2">
      <c r="A178" s="204" t="s">
        <v>2292</v>
      </c>
      <c r="B178" s="157" t="s">
        <v>2293</v>
      </c>
      <c r="C178" s="205" t="s">
        <v>2292</v>
      </c>
      <c r="D178" s="208">
        <v>133543.45000000001</v>
      </c>
      <c r="E178" s="208">
        <v>238491.44</v>
      </c>
      <c r="F178" s="207">
        <f t="shared" si="6"/>
        <v>178.58714897660647</v>
      </c>
      <c r="G178" s="189"/>
      <c r="H178" s="189"/>
      <c r="I178" s="189"/>
      <c r="J178" s="189"/>
      <c r="K178" s="189"/>
      <c r="L178" s="189"/>
      <c r="M178" s="189"/>
      <c r="N178" s="189"/>
      <c r="O178" s="189"/>
      <c r="P178" s="189"/>
      <c r="Q178" s="189"/>
      <c r="R178" s="189"/>
      <c r="S178" s="189"/>
      <c r="T178" s="189"/>
      <c r="U178" s="189"/>
      <c r="V178" s="189"/>
      <c r="W178" s="189"/>
      <c r="X178" s="189"/>
    </row>
    <row r="179" spans="1:24" ht="12.75" customHeight="1" x14ac:dyDescent="0.2">
      <c r="A179" s="204" t="s">
        <v>2294</v>
      </c>
      <c r="B179" s="157" t="s">
        <v>2295</v>
      </c>
      <c r="C179" s="205" t="s">
        <v>2294</v>
      </c>
      <c r="D179" s="208">
        <v>11628.65</v>
      </c>
      <c r="E179" s="208">
        <v>8167.89</v>
      </c>
      <c r="F179" s="207">
        <f t="shared" si="6"/>
        <v>70.23936570453148</v>
      </c>
      <c r="G179" s="189"/>
      <c r="H179" s="189"/>
      <c r="I179" s="189"/>
      <c r="J179" s="189"/>
      <c r="K179" s="189"/>
      <c r="L179" s="189"/>
      <c r="M179" s="189"/>
      <c r="N179" s="189"/>
      <c r="O179" s="189"/>
      <c r="P179" s="189"/>
      <c r="Q179" s="189"/>
      <c r="R179" s="189"/>
      <c r="S179" s="189"/>
      <c r="T179" s="189"/>
      <c r="U179" s="189"/>
      <c r="V179" s="189"/>
      <c r="W179" s="189"/>
      <c r="X179" s="189"/>
    </row>
    <row r="180" spans="1:24" ht="12.75" customHeight="1" x14ac:dyDescent="0.2">
      <c r="A180" s="204" t="s">
        <v>2296</v>
      </c>
      <c r="B180" s="157" t="s">
        <v>2297</v>
      </c>
      <c r="C180" s="205" t="s">
        <v>2296</v>
      </c>
      <c r="D180" s="206">
        <f>SUM(D181:D183)</f>
        <v>810.16</v>
      </c>
      <c r="E180" s="206">
        <f>SUM(E181:E183)</f>
        <v>804.06</v>
      </c>
      <c r="F180" s="207">
        <f t="shared" si="6"/>
        <v>99.247062308679773</v>
      </c>
      <c r="G180" s="189"/>
      <c r="H180" s="189"/>
      <c r="I180" s="189"/>
      <c r="J180" s="189"/>
      <c r="K180" s="189"/>
      <c r="L180" s="189"/>
      <c r="M180" s="189"/>
      <c r="N180" s="189"/>
      <c r="O180" s="189"/>
      <c r="P180" s="189"/>
      <c r="Q180" s="189"/>
      <c r="R180" s="189"/>
      <c r="S180" s="189"/>
      <c r="T180" s="189"/>
      <c r="U180" s="189"/>
      <c r="V180" s="189"/>
      <c r="W180" s="189"/>
      <c r="X180" s="189"/>
    </row>
    <row r="181" spans="1:24" ht="12.75" customHeight="1" x14ac:dyDescent="0.2">
      <c r="A181" s="204" t="s">
        <v>2298</v>
      </c>
      <c r="B181" s="157" t="s">
        <v>2299</v>
      </c>
      <c r="C181" s="205" t="s">
        <v>2298</v>
      </c>
      <c r="D181" s="208">
        <v>0</v>
      </c>
      <c r="E181" s="208">
        <v>0</v>
      </c>
      <c r="F181" s="207" t="str">
        <f t="shared" si="6"/>
        <v>-</v>
      </c>
      <c r="G181" s="189"/>
      <c r="H181" s="189"/>
      <c r="I181" s="189"/>
      <c r="J181" s="189"/>
      <c r="K181" s="189"/>
      <c r="L181" s="189"/>
      <c r="M181" s="189"/>
      <c r="N181" s="189"/>
      <c r="O181" s="189"/>
      <c r="P181" s="189"/>
      <c r="Q181" s="189"/>
      <c r="R181" s="189"/>
      <c r="S181" s="189"/>
      <c r="T181" s="189"/>
      <c r="U181" s="189"/>
      <c r="V181" s="189"/>
      <c r="W181" s="189"/>
      <c r="X181" s="189"/>
    </row>
    <row r="182" spans="1:24" ht="12.75" customHeight="1" x14ac:dyDescent="0.2">
      <c r="A182" s="204" t="s">
        <v>2300</v>
      </c>
      <c r="B182" s="157" t="s">
        <v>2301</v>
      </c>
      <c r="C182" s="205" t="s">
        <v>2300</v>
      </c>
      <c r="D182" s="208">
        <v>0</v>
      </c>
      <c r="E182" s="208">
        <v>16.420000000000002</v>
      </c>
      <c r="F182" s="207" t="str">
        <f t="shared" si="6"/>
        <v>-</v>
      </c>
      <c r="G182" s="189"/>
      <c r="H182" s="189"/>
      <c r="I182" s="189"/>
      <c r="J182" s="189"/>
      <c r="K182" s="189"/>
      <c r="L182" s="189"/>
      <c r="M182" s="189"/>
      <c r="N182" s="189"/>
      <c r="O182" s="189"/>
      <c r="P182" s="189"/>
      <c r="Q182" s="189"/>
      <c r="R182" s="189"/>
      <c r="S182" s="189"/>
      <c r="T182" s="189"/>
      <c r="U182" s="189"/>
      <c r="V182" s="189"/>
      <c r="W182" s="189"/>
      <c r="X182" s="189"/>
    </row>
    <row r="183" spans="1:24" ht="12.75" customHeight="1" x14ac:dyDescent="0.2">
      <c r="A183" s="204" t="s">
        <v>2302</v>
      </c>
      <c r="B183" s="157" t="s">
        <v>2303</v>
      </c>
      <c r="C183" s="205" t="s">
        <v>2302</v>
      </c>
      <c r="D183" s="208">
        <v>810.16</v>
      </c>
      <c r="E183" s="208">
        <v>787.64</v>
      </c>
      <c r="F183" s="207">
        <f t="shared" si="6"/>
        <v>97.220302162535802</v>
      </c>
      <c r="G183" s="189"/>
      <c r="H183" s="189"/>
      <c r="I183" s="189"/>
      <c r="J183" s="189"/>
      <c r="K183" s="189"/>
      <c r="L183" s="189"/>
      <c r="M183" s="189"/>
      <c r="N183" s="189"/>
      <c r="O183" s="189"/>
      <c r="P183" s="189"/>
      <c r="Q183" s="189"/>
      <c r="R183" s="189"/>
      <c r="S183" s="189"/>
      <c r="T183" s="189"/>
      <c r="U183" s="189"/>
      <c r="V183" s="189"/>
      <c r="W183" s="189"/>
      <c r="X183" s="189"/>
    </row>
    <row r="184" spans="1:24" ht="12.75" customHeight="1" x14ac:dyDescent="0.2">
      <c r="A184" s="204" t="s">
        <v>2304</v>
      </c>
      <c r="B184" s="157" t="s">
        <v>2305</v>
      </c>
      <c r="C184" s="205" t="s">
        <v>2304</v>
      </c>
      <c r="D184" s="208">
        <v>0</v>
      </c>
      <c r="E184" s="208">
        <v>0</v>
      </c>
      <c r="F184" s="207" t="str">
        <f t="shared" si="6"/>
        <v>-</v>
      </c>
      <c r="G184" s="189"/>
      <c r="H184" s="189"/>
      <c r="I184" s="189"/>
      <c r="J184" s="189"/>
      <c r="K184" s="189"/>
      <c r="L184" s="189"/>
      <c r="M184" s="189"/>
      <c r="N184" s="189"/>
      <c r="O184" s="189"/>
      <c r="P184" s="189"/>
      <c r="Q184" s="189"/>
      <c r="R184" s="189"/>
      <c r="S184" s="189"/>
      <c r="T184" s="189"/>
      <c r="U184" s="189"/>
      <c r="V184" s="189"/>
      <c r="W184" s="189"/>
      <c r="X184" s="189"/>
    </row>
    <row r="185" spans="1:24" ht="24" customHeight="1" x14ac:dyDescent="0.2">
      <c r="A185" s="204" t="s">
        <v>2306</v>
      </c>
      <c r="B185" s="157" t="s">
        <v>2307</v>
      </c>
      <c r="C185" s="205" t="s">
        <v>2306</v>
      </c>
      <c r="D185" s="208">
        <v>0</v>
      </c>
      <c r="E185" s="208">
        <v>0</v>
      </c>
      <c r="F185" s="207" t="str">
        <f t="shared" si="6"/>
        <v>-</v>
      </c>
      <c r="G185" s="189"/>
      <c r="H185" s="189"/>
      <c r="I185" s="189"/>
      <c r="J185" s="189"/>
      <c r="K185" s="189"/>
      <c r="L185" s="189"/>
      <c r="M185" s="189"/>
      <c r="N185" s="189"/>
      <c r="O185" s="189"/>
      <c r="P185" s="189"/>
      <c r="Q185" s="189"/>
      <c r="R185" s="189"/>
      <c r="S185" s="189"/>
      <c r="T185" s="189"/>
      <c r="U185" s="189"/>
      <c r="V185" s="189"/>
      <c r="W185" s="189"/>
      <c r="X185" s="189"/>
    </row>
    <row r="186" spans="1:24" ht="12.75" customHeight="1" x14ac:dyDescent="0.2">
      <c r="A186" s="204" t="s">
        <v>2308</v>
      </c>
      <c r="B186" s="157" t="s">
        <v>2309</v>
      </c>
      <c r="C186" s="205" t="s">
        <v>2308</v>
      </c>
      <c r="D186" s="208">
        <v>0</v>
      </c>
      <c r="E186" s="208">
        <v>0</v>
      </c>
      <c r="F186" s="207" t="str">
        <f t="shared" si="6"/>
        <v>-</v>
      </c>
      <c r="G186" s="189"/>
      <c r="H186" s="189"/>
      <c r="I186" s="189"/>
      <c r="J186" s="189"/>
      <c r="K186" s="189"/>
      <c r="L186" s="189"/>
      <c r="M186" s="189"/>
      <c r="N186" s="189"/>
      <c r="O186" s="189"/>
      <c r="P186" s="189"/>
      <c r="Q186" s="189"/>
      <c r="R186" s="189"/>
      <c r="S186" s="189"/>
      <c r="T186" s="189"/>
      <c r="U186" s="189"/>
      <c r="V186" s="189"/>
      <c r="W186" s="189"/>
      <c r="X186" s="189"/>
    </row>
    <row r="187" spans="1:24" ht="12.75" customHeight="1" x14ac:dyDescent="0.2">
      <c r="A187" s="204" t="s">
        <v>2310</v>
      </c>
      <c r="B187" s="157" t="s">
        <v>2311</v>
      </c>
      <c r="C187" s="205" t="s">
        <v>2310</v>
      </c>
      <c r="D187" s="208">
        <v>15912.94</v>
      </c>
      <c r="E187" s="208">
        <v>0</v>
      </c>
      <c r="F187" s="207">
        <f t="shared" si="6"/>
        <v>0</v>
      </c>
      <c r="G187" s="189"/>
      <c r="H187" s="189"/>
      <c r="I187" s="189"/>
      <c r="J187" s="189"/>
      <c r="K187" s="189"/>
      <c r="L187" s="189"/>
      <c r="M187" s="189"/>
      <c r="N187" s="189"/>
      <c r="O187" s="189"/>
      <c r="P187" s="189"/>
      <c r="Q187" s="189"/>
      <c r="R187" s="189"/>
      <c r="S187" s="189"/>
      <c r="T187" s="189"/>
      <c r="U187" s="189"/>
      <c r="V187" s="189"/>
      <c r="W187" s="189"/>
      <c r="X187" s="189"/>
    </row>
    <row r="188" spans="1:24" ht="12.75" customHeight="1" x14ac:dyDescent="0.2">
      <c r="A188" s="204" t="s">
        <v>2312</v>
      </c>
      <c r="B188" s="157" t="s">
        <v>2313</v>
      </c>
      <c r="C188" s="205" t="s">
        <v>2312</v>
      </c>
      <c r="D188" s="208">
        <v>22.25</v>
      </c>
      <c r="E188" s="208">
        <v>23.25</v>
      </c>
      <c r="F188" s="207">
        <f t="shared" si="6"/>
        <v>104.49438202247192</v>
      </c>
      <c r="G188" s="189"/>
      <c r="H188" s="189"/>
      <c r="I188" s="189"/>
      <c r="J188" s="189"/>
      <c r="K188" s="189"/>
      <c r="L188" s="189"/>
      <c r="M188" s="189"/>
      <c r="N188" s="189"/>
      <c r="O188" s="189"/>
      <c r="P188" s="189"/>
      <c r="Q188" s="189"/>
      <c r="R188" s="189"/>
      <c r="S188" s="189"/>
      <c r="T188" s="189"/>
      <c r="U188" s="189"/>
      <c r="V188" s="189"/>
      <c r="W188" s="189"/>
      <c r="X188" s="189"/>
    </row>
    <row r="189" spans="1:24" ht="12.75" customHeight="1" x14ac:dyDescent="0.2">
      <c r="A189" s="204" t="s">
        <v>2314</v>
      </c>
      <c r="B189" s="157" t="s">
        <v>2315</v>
      </c>
      <c r="C189" s="205" t="s">
        <v>2314</v>
      </c>
      <c r="D189" s="208">
        <v>0</v>
      </c>
      <c r="E189" s="208">
        <v>0</v>
      </c>
      <c r="F189" s="207" t="str">
        <f t="shared" si="6"/>
        <v>-</v>
      </c>
      <c r="G189" s="189"/>
      <c r="H189" s="189"/>
      <c r="I189" s="189"/>
      <c r="J189" s="189"/>
      <c r="K189" s="189"/>
      <c r="L189" s="189"/>
      <c r="M189" s="189"/>
      <c r="N189" s="189"/>
      <c r="O189" s="189"/>
      <c r="P189" s="189"/>
      <c r="Q189" s="189"/>
      <c r="R189" s="189"/>
      <c r="S189" s="189"/>
      <c r="T189" s="189"/>
      <c r="U189" s="189"/>
      <c r="V189" s="189"/>
      <c r="W189" s="189"/>
      <c r="X189" s="189"/>
    </row>
    <row r="190" spans="1:24" ht="12.75" customHeight="1" x14ac:dyDescent="0.2">
      <c r="A190" s="204" t="s">
        <v>2316</v>
      </c>
      <c r="B190" s="157" t="s">
        <v>2317</v>
      </c>
      <c r="C190" s="205" t="s">
        <v>2316</v>
      </c>
      <c r="D190" s="206">
        <f>D191+D198-D205</f>
        <v>0</v>
      </c>
      <c r="E190" s="206">
        <f>E191+E198-E205</f>
        <v>0</v>
      </c>
      <c r="F190" s="207" t="str">
        <f t="shared" si="6"/>
        <v>-</v>
      </c>
      <c r="G190" s="189"/>
      <c r="H190" s="189"/>
      <c r="I190" s="189"/>
      <c r="J190" s="189"/>
      <c r="K190" s="189"/>
      <c r="L190" s="189"/>
      <c r="M190" s="189"/>
      <c r="N190" s="189"/>
      <c r="O190" s="189"/>
      <c r="P190" s="189"/>
      <c r="Q190" s="189"/>
      <c r="R190" s="189"/>
      <c r="S190" s="189"/>
      <c r="T190" s="189"/>
      <c r="U190" s="189"/>
      <c r="V190" s="189"/>
      <c r="W190" s="189"/>
      <c r="X190" s="189"/>
    </row>
    <row r="191" spans="1:24" ht="24" customHeight="1" x14ac:dyDescent="0.2">
      <c r="A191" s="204"/>
      <c r="B191" s="157" t="s">
        <v>2318</v>
      </c>
      <c r="C191" s="205" t="s">
        <v>2319</v>
      </c>
      <c r="D191" s="206">
        <f>SUM(D192:D197)</f>
        <v>0</v>
      </c>
      <c r="E191" s="206">
        <f>SUM(E192:E197)</f>
        <v>0</v>
      </c>
      <c r="F191" s="207" t="str">
        <f t="shared" si="6"/>
        <v>-</v>
      </c>
      <c r="G191" s="189"/>
      <c r="H191" s="189"/>
      <c r="I191" s="189"/>
      <c r="J191" s="189"/>
      <c r="K191" s="189"/>
      <c r="L191" s="189"/>
      <c r="M191" s="189"/>
      <c r="N191" s="189"/>
      <c r="O191" s="189"/>
      <c r="P191" s="189"/>
      <c r="Q191" s="189"/>
      <c r="R191" s="189"/>
      <c r="S191" s="189"/>
      <c r="T191" s="189"/>
      <c r="U191" s="189"/>
      <c r="V191" s="189"/>
      <c r="W191" s="189"/>
      <c r="X191" s="189"/>
    </row>
    <row r="192" spans="1:24" ht="12.75" customHeight="1" x14ac:dyDescent="0.2">
      <c r="A192" s="204" t="s">
        <v>2320</v>
      </c>
      <c r="B192" s="157" t="s">
        <v>2321</v>
      </c>
      <c r="C192" s="205" t="s">
        <v>2320</v>
      </c>
      <c r="D192" s="208">
        <v>0</v>
      </c>
      <c r="E192" s="208">
        <v>0</v>
      </c>
      <c r="F192" s="207" t="str">
        <f t="shared" si="6"/>
        <v>-</v>
      </c>
      <c r="G192" s="189"/>
      <c r="H192" s="189"/>
      <c r="I192" s="189"/>
      <c r="J192" s="189"/>
      <c r="K192" s="189"/>
      <c r="L192" s="189"/>
      <c r="M192" s="189"/>
      <c r="N192" s="189"/>
      <c r="O192" s="189"/>
      <c r="P192" s="189"/>
      <c r="Q192" s="189"/>
      <c r="R192" s="189"/>
      <c r="S192" s="189"/>
      <c r="T192" s="189"/>
      <c r="U192" s="189"/>
      <c r="V192" s="189"/>
      <c r="W192" s="189"/>
      <c r="X192" s="189"/>
    </row>
    <row r="193" spans="1:24" ht="12.75" customHeight="1" x14ac:dyDescent="0.2">
      <c r="A193" s="204" t="s">
        <v>2322</v>
      </c>
      <c r="B193" s="157" t="s">
        <v>2323</v>
      </c>
      <c r="C193" s="205" t="s">
        <v>2322</v>
      </c>
      <c r="D193" s="208">
        <v>0</v>
      </c>
      <c r="E193" s="208">
        <v>0</v>
      </c>
      <c r="F193" s="207" t="str">
        <f t="shared" si="6"/>
        <v>-</v>
      </c>
      <c r="G193" s="189"/>
      <c r="H193" s="189"/>
      <c r="I193" s="189"/>
      <c r="J193" s="189"/>
      <c r="K193" s="189"/>
      <c r="L193" s="189"/>
      <c r="M193" s="189"/>
      <c r="N193" s="189"/>
      <c r="O193" s="189"/>
      <c r="P193" s="189"/>
      <c r="Q193" s="189"/>
      <c r="R193" s="189"/>
      <c r="S193" s="189"/>
      <c r="T193" s="189"/>
      <c r="U193" s="189"/>
      <c r="V193" s="189"/>
      <c r="W193" s="189"/>
      <c r="X193" s="189"/>
    </row>
    <row r="194" spans="1:24" ht="12.75" customHeight="1" x14ac:dyDescent="0.2">
      <c r="A194" s="204" t="s">
        <v>2324</v>
      </c>
      <c r="B194" s="157" t="s">
        <v>2325</v>
      </c>
      <c r="C194" s="205" t="s">
        <v>2324</v>
      </c>
      <c r="D194" s="208">
        <v>0</v>
      </c>
      <c r="E194" s="208">
        <v>0</v>
      </c>
      <c r="F194" s="207" t="str">
        <f t="shared" si="6"/>
        <v>-</v>
      </c>
      <c r="G194" s="189"/>
      <c r="H194" s="189"/>
      <c r="I194" s="189"/>
      <c r="J194" s="189"/>
      <c r="K194" s="189"/>
      <c r="L194" s="189"/>
      <c r="M194" s="189"/>
      <c r="N194" s="189"/>
      <c r="O194" s="189"/>
      <c r="P194" s="189"/>
      <c r="Q194" s="189"/>
      <c r="R194" s="189"/>
      <c r="S194" s="189"/>
      <c r="T194" s="189"/>
      <c r="U194" s="189"/>
      <c r="V194" s="189"/>
      <c r="W194" s="189"/>
      <c r="X194" s="189"/>
    </row>
    <row r="195" spans="1:24" ht="12.75" customHeight="1" x14ac:dyDescent="0.2">
      <c r="A195" s="204" t="s">
        <v>2326</v>
      </c>
      <c r="B195" s="157" t="s">
        <v>2327</v>
      </c>
      <c r="C195" s="205" t="s">
        <v>2326</v>
      </c>
      <c r="D195" s="208">
        <v>0</v>
      </c>
      <c r="E195" s="208">
        <v>0</v>
      </c>
      <c r="F195" s="207" t="str">
        <f t="shared" si="6"/>
        <v>-</v>
      </c>
      <c r="G195" s="189"/>
      <c r="H195" s="189"/>
      <c r="I195" s="189"/>
      <c r="J195" s="189"/>
      <c r="K195" s="189"/>
      <c r="L195" s="189"/>
      <c r="M195" s="189"/>
      <c r="N195" s="189"/>
      <c r="O195" s="189"/>
      <c r="P195" s="189"/>
      <c r="Q195" s="189"/>
      <c r="R195" s="189"/>
      <c r="S195" s="189"/>
      <c r="T195" s="189"/>
      <c r="U195" s="189"/>
      <c r="V195" s="189"/>
      <c r="W195" s="189"/>
      <c r="X195" s="189"/>
    </row>
    <row r="196" spans="1:24" ht="12.75" customHeight="1" x14ac:dyDescent="0.2">
      <c r="A196" s="204" t="s">
        <v>2328</v>
      </c>
      <c r="B196" s="157" t="s">
        <v>2329</v>
      </c>
      <c r="C196" s="205" t="s">
        <v>2328</v>
      </c>
      <c r="D196" s="208">
        <v>0</v>
      </c>
      <c r="E196" s="208">
        <v>0</v>
      </c>
      <c r="F196" s="207" t="str">
        <f t="shared" si="6"/>
        <v>-</v>
      </c>
      <c r="G196" s="189"/>
      <c r="H196" s="189"/>
      <c r="I196" s="189"/>
      <c r="J196" s="189"/>
      <c r="K196" s="189"/>
      <c r="L196" s="189"/>
      <c r="M196" s="189"/>
      <c r="N196" s="189"/>
      <c r="O196" s="189"/>
      <c r="P196" s="189"/>
      <c r="Q196" s="189"/>
      <c r="R196" s="189"/>
      <c r="S196" s="189"/>
      <c r="T196" s="189"/>
      <c r="U196" s="189"/>
      <c r="V196" s="189"/>
      <c r="W196" s="189"/>
      <c r="X196" s="189"/>
    </row>
    <row r="197" spans="1:24" ht="12.75" customHeight="1" x14ac:dyDescent="0.2">
      <c r="A197" s="204" t="s">
        <v>2330</v>
      </c>
      <c r="B197" s="157" t="s">
        <v>2331</v>
      </c>
      <c r="C197" s="205" t="s">
        <v>2330</v>
      </c>
      <c r="D197" s="208">
        <v>0</v>
      </c>
      <c r="E197" s="208">
        <v>0</v>
      </c>
      <c r="F197" s="207" t="str">
        <f t="shared" si="6"/>
        <v>-</v>
      </c>
      <c r="G197" s="189"/>
      <c r="H197" s="189"/>
      <c r="I197" s="189"/>
      <c r="J197" s="189"/>
      <c r="K197" s="189"/>
      <c r="L197" s="189"/>
      <c r="M197" s="189"/>
      <c r="N197" s="189"/>
      <c r="O197" s="189"/>
      <c r="P197" s="189"/>
      <c r="Q197" s="189"/>
      <c r="R197" s="189"/>
      <c r="S197" s="189"/>
      <c r="T197" s="189"/>
      <c r="U197" s="189"/>
      <c r="V197" s="189"/>
      <c r="W197" s="189"/>
      <c r="X197" s="189"/>
    </row>
    <row r="198" spans="1:24" ht="24" customHeight="1" x14ac:dyDescent="0.2">
      <c r="A198" s="204"/>
      <c r="B198" s="157" t="s">
        <v>2332</v>
      </c>
      <c r="C198" s="205" t="s">
        <v>2333</v>
      </c>
      <c r="D198" s="206">
        <f>SUM(D199:D204)</f>
        <v>0</v>
      </c>
      <c r="E198" s="206">
        <f>SUM(E199:E204)</f>
        <v>0</v>
      </c>
      <c r="F198" s="207" t="str">
        <f t="shared" si="6"/>
        <v>-</v>
      </c>
      <c r="G198" s="189"/>
      <c r="H198" s="189"/>
      <c r="I198" s="189"/>
      <c r="J198" s="189"/>
      <c r="K198" s="189"/>
      <c r="L198" s="189"/>
      <c r="M198" s="189"/>
      <c r="N198" s="189"/>
      <c r="O198" s="189"/>
      <c r="P198" s="189"/>
      <c r="Q198" s="189"/>
      <c r="R198" s="189"/>
      <c r="S198" s="189"/>
      <c r="T198" s="189"/>
      <c r="U198" s="189"/>
      <c r="V198" s="189"/>
      <c r="W198" s="189"/>
      <c r="X198" s="189"/>
    </row>
    <row r="199" spans="1:24" ht="12.75" customHeight="1" x14ac:dyDescent="0.2">
      <c r="A199" s="204" t="s">
        <v>2334</v>
      </c>
      <c r="B199" s="157" t="s">
        <v>2321</v>
      </c>
      <c r="C199" s="205" t="s">
        <v>2334</v>
      </c>
      <c r="D199" s="208">
        <v>0</v>
      </c>
      <c r="E199" s="208">
        <v>0</v>
      </c>
      <c r="F199" s="207" t="str">
        <f t="shared" si="6"/>
        <v>-</v>
      </c>
      <c r="G199" s="189"/>
      <c r="H199" s="189"/>
      <c r="I199" s="189"/>
      <c r="J199" s="189"/>
      <c r="K199" s="189"/>
      <c r="L199" s="189"/>
      <c r="M199" s="189"/>
      <c r="N199" s="189"/>
      <c r="O199" s="189"/>
      <c r="P199" s="189"/>
      <c r="Q199" s="189"/>
      <c r="R199" s="189"/>
      <c r="S199" s="189"/>
      <c r="T199" s="189"/>
      <c r="U199" s="189"/>
      <c r="V199" s="189"/>
      <c r="W199" s="189"/>
      <c r="X199" s="189"/>
    </row>
    <row r="200" spans="1:24" ht="12.75" customHeight="1" x14ac:dyDescent="0.2">
      <c r="A200" s="204" t="s">
        <v>2335</v>
      </c>
      <c r="B200" s="157" t="s">
        <v>2323</v>
      </c>
      <c r="C200" s="205" t="s">
        <v>2335</v>
      </c>
      <c r="D200" s="208">
        <v>0</v>
      </c>
      <c r="E200" s="208">
        <v>0</v>
      </c>
      <c r="F200" s="207" t="str">
        <f t="shared" si="6"/>
        <v>-</v>
      </c>
      <c r="G200" s="189"/>
      <c r="H200" s="189"/>
      <c r="I200" s="189"/>
      <c r="J200" s="189"/>
      <c r="K200" s="189"/>
      <c r="L200" s="189"/>
      <c r="M200" s="189"/>
      <c r="N200" s="189"/>
      <c r="O200" s="189"/>
      <c r="P200" s="189"/>
      <c r="Q200" s="189"/>
      <c r="R200" s="189"/>
      <c r="S200" s="189"/>
      <c r="T200" s="189"/>
      <c r="U200" s="189"/>
      <c r="V200" s="189"/>
      <c r="W200" s="189"/>
      <c r="X200" s="189"/>
    </row>
    <row r="201" spans="1:24" ht="12.75" customHeight="1" x14ac:dyDescent="0.2">
      <c r="A201" s="204" t="s">
        <v>2336</v>
      </c>
      <c r="B201" s="157" t="s">
        <v>2325</v>
      </c>
      <c r="C201" s="205" t="s">
        <v>2336</v>
      </c>
      <c r="D201" s="208">
        <v>0</v>
      </c>
      <c r="E201" s="208">
        <v>0</v>
      </c>
      <c r="F201" s="207" t="str">
        <f t="shared" si="6"/>
        <v>-</v>
      </c>
      <c r="G201" s="189"/>
      <c r="H201" s="189"/>
      <c r="I201" s="189"/>
      <c r="J201" s="189"/>
      <c r="K201" s="189"/>
      <c r="L201" s="189"/>
      <c r="M201" s="189"/>
      <c r="N201" s="189"/>
      <c r="O201" s="189"/>
      <c r="P201" s="189"/>
      <c r="Q201" s="189"/>
      <c r="R201" s="189"/>
      <c r="S201" s="189"/>
      <c r="T201" s="189"/>
      <c r="U201" s="189"/>
      <c r="V201" s="189"/>
      <c r="W201" s="189"/>
      <c r="X201" s="189"/>
    </row>
    <row r="202" spans="1:24" ht="12.75" customHeight="1" x14ac:dyDescent="0.2">
      <c r="A202" s="204" t="s">
        <v>2337</v>
      </c>
      <c r="B202" s="157" t="s">
        <v>2327</v>
      </c>
      <c r="C202" s="205" t="s">
        <v>2337</v>
      </c>
      <c r="D202" s="208">
        <v>0</v>
      </c>
      <c r="E202" s="208">
        <v>0</v>
      </c>
      <c r="F202" s="207" t="str">
        <f t="shared" si="6"/>
        <v>-</v>
      </c>
      <c r="G202" s="189"/>
      <c r="H202" s="189"/>
      <c r="I202" s="189"/>
      <c r="J202" s="189"/>
      <c r="K202" s="189"/>
      <c r="L202" s="189"/>
      <c r="M202" s="189"/>
      <c r="N202" s="189"/>
      <c r="O202" s="189"/>
      <c r="P202" s="189"/>
      <c r="Q202" s="189"/>
      <c r="R202" s="189"/>
      <c r="S202" s="189"/>
      <c r="T202" s="189"/>
      <c r="U202" s="189"/>
      <c r="V202" s="189"/>
      <c r="W202" s="189"/>
      <c r="X202" s="189"/>
    </row>
    <row r="203" spans="1:24" ht="12.75" customHeight="1" x14ac:dyDescent="0.2">
      <c r="A203" s="204" t="s">
        <v>2338</v>
      </c>
      <c r="B203" s="157" t="s">
        <v>2329</v>
      </c>
      <c r="C203" s="205" t="s">
        <v>2338</v>
      </c>
      <c r="D203" s="208">
        <v>0</v>
      </c>
      <c r="E203" s="208">
        <v>0</v>
      </c>
      <c r="F203" s="207" t="str">
        <f t="shared" si="6"/>
        <v>-</v>
      </c>
      <c r="G203" s="189"/>
      <c r="H203" s="189"/>
      <c r="I203" s="189"/>
      <c r="J203" s="189"/>
      <c r="K203" s="189"/>
      <c r="L203" s="189"/>
      <c r="M203" s="189"/>
      <c r="N203" s="189"/>
      <c r="O203" s="189"/>
      <c r="P203" s="189"/>
      <c r="Q203" s="189"/>
      <c r="R203" s="189"/>
      <c r="S203" s="189"/>
      <c r="T203" s="189"/>
      <c r="U203" s="189"/>
      <c r="V203" s="189"/>
      <c r="W203" s="189"/>
      <c r="X203" s="189"/>
    </row>
    <row r="204" spans="1:24" ht="12.75" customHeight="1" x14ac:dyDescent="0.2">
      <c r="A204" s="204" t="s">
        <v>2339</v>
      </c>
      <c r="B204" s="157" t="s">
        <v>2331</v>
      </c>
      <c r="C204" s="205" t="s">
        <v>2339</v>
      </c>
      <c r="D204" s="208">
        <v>0</v>
      </c>
      <c r="E204" s="208">
        <v>0</v>
      </c>
      <c r="F204" s="207" t="str">
        <f t="shared" si="6"/>
        <v>-</v>
      </c>
      <c r="G204" s="189"/>
      <c r="H204" s="189"/>
      <c r="I204" s="189"/>
      <c r="J204" s="189"/>
      <c r="K204" s="189"/>
      <c r="L204" s="189"/>
      <c r="M204" s="189"/>
      <c r="N204" s="189"/>
      <c r="O204" s="189"/>
      <c r="P204" s="189"/>
      <c r="Q204" s="189"/>
      <c r="R204" s="189"/>
      <c r="S204" s="189"/>
      <c r="T204" s="189"/>
      <c r="U204" s="189"/>
      <c r="V204" s="189"/>
      <c r="W204" s="189"/>
      <c r="X204" s="189"/>
    </row>
    <row r="205" spans="1:24" ht="12.75" customHeight="1" x14ac:dyDescent="0.2">
      <c r="A205" s="204" t="s">
        <v>2340</v>
      </c>
      <c r="B205" s="157" t="s">
        <v>2341</v>
      </c>
      <c r="C205" s="205" t="s">
        <v>2340</v>
      </c>
      <c r="D205" s="208">
        <v>0</v>
      </c>
      <c r="E205" s="208">
        <v>0</v>
      </c>
      <c r="F205" s="207" t="str">
        <f t="shared" si="6"/>
        <v>-</v>
      </c>
      <c r="G205" s="189"/>
      <c r="H205" s="189"/>
      <c r="I205" s="189"/>
      <c r="J205" s="189"/>
      <c r="K205" s="189"/>
      <c r="L205" s="189"/>
      <c r="M205" s="189"/>
      <c r="N205" s="189"/>
      <c r="O205" s="189"/>
      <c r="P205" s="189"/>
      <c r="Q205" s="189"/>
      <c r="R205" s="189"/>
      <c r="S205" s="189"/>
      <c r="T205" s="189"/>
      <c r="U205" s="189"/>
      <c r="V205" s="189"/>
      <c r="W205" s="189"/>
      <c r="X205" s="189"/>
    </row>
    <row r="206" spans="1:24" ht="12.75" customHeight="1" x14ac:dyDescent="0.2">
      <c r="A206" s="204" t="s">
        <v>2342</v>
      </c>
      <c r="B206" s="157" t="s">
        <v>2343</v>
      </c>
      <c r="C206" s="205" t="s">
        <v>2342</v>
      </c>
      <c r="D206" s="206">
        <f>D207+D224</f>
        <v>0</v>
      </c>
      <c r="E206" s="206">
        <f>E207+E224</f>
        <v>0</v>
      </c>
      <c r="F206" s="207" t="str">
        <f t="shared" si="6"/>
        <v>-</v>
      </c>
      <c r="G206" s="189"/>
      <c r="H206" s="189"/>
      <c r="I206" s="189"/>
      <c r="J206" s="189"/>
      <c r="K206" s="189"/>
      <c r="L206" s="189"/>
      <c r="M206" s="189"/>
      <c r="N206" s="189"/>
      <c r="O206" s="189"/>
      <c r="P206" s="189"/>
      <c r="Q206" s="189"/>
      <c r="R206" s="189"/>
      <c r="S206" s="189"/>
      <c r="T206" s="189"/>
      <c r="U206" s="189"/>
      <c r="V206" s="189"/>
      <c r="W206" s="189"/>
      <c r="X206" s="189"/>
    </row>
    <row r="207" spans="1:24" ht="36" customHeight="1" x14ac:dyDescent="0.2">
      <c r="A207" s="204"/>
      <c r="B207" s="157" t="s">
        <v>2344</v>
      </c>
      <c r="C207" s="205" t="s">
        <v>2345</v>
      </c>
      <c r="D207" s="206">
        <f>SUM(D208:D223)</f>
        <v>0</v>
      </c>
      <c r="E207" s="206">
        <f>SUM(E208:E223)</f>
        <v>0</v>
      </c>
      <c r="F207" s="207" t="str">
        <f t="shared" ref="F207:F238" si="7">IF(D207&gt;0,IF(E207/D207&gt;=100,"&gt;&gt;100",E207/D207*100),"-")</f>
        <v>-</v>
      </c>
      <c r="G207" s="189"/>
      <c r="H207" s="189"/>
      <c r="I207" s="189"/>
      <c r="J207" s="189"/>
      <c r="K207" s="189"/>
      <c r="L207" s="189"/>
      <c r="M207" s="189"/>
      <c r="N207" s="189"/>
      <c r="O207" s="189"/>
      <c r="P207" s="189"/>
      <c r="Q207" s="189"/>
      <c r="R207" s="189"/>
      <c r="S207" s="189"/>
      <c r="T207" s="189"/>
      <c r="U207" s="189"/>
      <c r="V207" s="189"/>
      <c r="W207" s="189"/>
      <c r="X207" s="189"/>
    </row>
    <row r="208" spans="1:24" ht="12.75" customHeight="1" x14ac:dyDescent="0.2">
      <c r="A208" s="204" t="s">
        <v>2346</v>
      </c>
      <c r="B208" s="157" t="s">
        <v>2347</v>
      </c>
      <c r="C208" s="205" t="s">
        <v>2346</v>
      </c>
      <c r="D208" s="208">
        <v>0</v>
      </c>
      <c r="E208" s="208">
        <v>0</v>
      </c>
      <c r="F208" s="207" t="str">
        <f t="shared" si="7"/>
        <v>-</v>
      </c>
      <c r="G208" s="189"/>
      <c r="H208" s="189"/>
      <c r="I208" s="189"/>
      <c r="J208" s="189"/>
      <c r="K208" s="189"/>
      <c r="L208" s="189"/>
      <c r="M208" s="189"/>
      <c r="N208" s="189"/>
      <c r="O208" s="189"/>
      <c r="P208" s="189"/>
      <c r="Q208" s="189"/>
      <c r="R208" s="189"/>
      <c r="S208" s="189"/>
      <c r="T208" s="189"/>
      <c r="U208" s="189"/>
      <c r="V208" s="189"/>
      <c r="W208" s="189"/>
      <c r="X208" s="189"/>
    </row>
    <row r="209" spans="1:24" ht="12.75" customHeight="1" x14ac:dyDescent="0.2">
      <c r="A209" s="204" t="s">
        <v>2348</v>
      </c>
      <c r="B209" s="157" t="s">
        <v>2349</v>
      </c>
      <c r="C209" s="205" t="s">
        <v>2348</v>
      </c>
      <c r="D209" s="208">
        <v>0</v>
      </c>
      <c r="E209" s="208">
        <v>0</v>
      </c>
      <c r="F209" s="207" t="str">
        <f t="shared" si="7"/>
        <v>-</v>
      </c>
      <c r="G209" s="189"/>
      <c r="H209" s="189"/>
      <c r="I209" s="189"/>
      <c r="J209" s="189"/>
      <c r="K209" s="189"/>
      <c r="L209" s="189"/>
      <c r="M209" s="189"/>
      <c r="N209" s="189"/>
      <c r="O209" s="189"/>
      <c r="P209" s="189"/>
      <c r="Q209" s="189"/>
      <c r="R209" s="189"/>
      <c r="S209" s="189"/>
      <c r="T209" s="189"/>
      <c r="U209" s="189"/>
      <c r="V209" s="189"/>
      <c r="W209" s="189"/>
      <c r="X209" s="189"/>
    </row>
    <row r="210" spans="1:24" ht="12.75" customHeight="1" x14ac:dyDescent="0.2">
      <c r="A210" s="204" t="s">
        <v>2350</v>
      </c>
      <c r="B210" s="157" t="s">
        <v>2351</v>
      </c>
      <c r="C210" s="205" t="s">
        <v>2350</v>
      </c>
      <c r="D210" s="208">
        <v>0</v>
      </c>
      <c r="E210" s="208">
        <v>0</v>
      </c>
      <c r="F210" s="207" t="str">
        <f t="shared" si="7"/>
        <v>-</v>
      </c>
      <c r="G210" s="189"/>
      <c r="H210" s="189"/>
      <c r="I210" s="189"/>
      <c r="J210" s="189"/>
      <c r="K210" s="189"/>
      <c r="L210" s="189"/>
      <c r="M210" s="189"/>
      <c r="N210" s="189"/>
      <c r="O210" s="189"/>
      <c r="P210" s="189"/>
      <c r="Q210" s="189"/>
      <c r="R210" s="189"/>
      <c r="S210" s="189"/>
      <c r="T210" s="189"/>
      <c r="U210" s="189"/>
      <c r="V210" s="189"/>
      <c r="W210" s="189"/>
      <c r="X210" s="189"/>
    </row>
    <row r="211" spans="1:24" ht="12.75" customHeight="1" x14ac:dyDescent="0.2">
      <c r="A211" s="204" t="s">
        <v>2352</v>
      </c>
      <c r="B211" s="157" t="s">
        <v>2353</v>
      </c>
      <c r="C211" s="205" t="s">
        <v>2352</v>
      </c>
      <c r="D211" s="208">
        <v>0</v>
      </c>
      <c r="E211" s="208">
        <v>0</v>
      </c>
      <c r="F211" s="207" t="str">
        <f t="shared" si="7"/>
        <v>-</v>
      </c>
      <c r="G211" s="189"/>
      <c r="H211" s="189"/>
      <c r="I211" s="189"/>
      <c r="J211" s="189"/>
      <c r="K211" s="189"/>
      <c r="L211" s="189"/>
      <c r="M211" s="189"/>
      <c r="N211" s="189"/>
      <c r="O211" s="189"/>
      <c r="P211" s="189"/>
      <c r="Q211" s="189"/>
      <c r="R211" s="189"/>
      <c r="S211" s="189"/>
      <c r="T211" s="189"/>
      <c r="U211" s="189"/>
      <c r="V211" s="189"/>
      <c r="W211" s="189"/>
      <c r="X211" s="189"/>
    </row>
    <row r="212" spans="1:24" ht="12.75" customHeight="1" x14ac:dyDescent="0.2">
      <c r="A212" s="204" t="s">
        <v>2354</v>
      </c>
      <c r="B212" s="157" t="s">
        <v>2355</v>
      </c>
      <c r="C212" s="205" t="s">
        <v>2354</v>
      </c>
      <c r="D212" s="208">
        <v>0</v>
      </c>
      <c r="E212" s="208">
        <v>0</v>
      </c>
      <c r="F212" s="207" t="str">
        <f t="shared" si="7"/>
        <v>-</v>
      </c>
      <c r="G212" s="189"/>
      <c r="H212" s="189"/>
      <c r="I212" s="189"/>
      <c r="J212" s="189"/>
      <c r="K212" s="189"/>
      <c r="L212" s="189"/>
      <c r="M212" s="189"/>
      <c r="N212" s="189"/>
      <c r="O212" s="189"/>
      <c r="P212" s="189"/>
      <c r="Q212" s="189"/>
      <c r="R212" s="189"/>
      <c r="S212" s="189"/>
      <c r="T212" s="189"/>
      <c r="U212" s="189"/>
      <c r="V212" s="189"/>
      <c r="W212" s="189"/>
      <c r="X212" s="189"/>
    </row>
    <row r="213" spans="1:24" ht="12.75" customHeight="1" x14ac:dyDescent="0.2">
      <c r="A213" s="204" t="s">
        <v>2356</v>
      </c>
      <c r="B213" s="157" t="s">
        <v>2357</v>
      </c>
      <c r="C213" s="205" t="s">
        <v>2356</v>
      </c>
      <c r="D213" s="208">
        <v>0</v>
      </c>
      <c r="E213" s="208">
        <v>0</v>
      </c>
      <c r="F213" s="207" t="str">
        <f t="shared" si="7"/>
        <v>-</v>
      </c>
      <c r="G213" s="189"/>
      <c r="H213" s="189"/>
      <c r="I213" s="189"/>
      <c r="J213" s="189"/>
      <c r="K213" s="189"/>
      <c r="L213" s="189"/>
      <c r="M213" s="189"/>
      <c r="N213" s="189"/>
      <c r="O213" s="189"/>
      <c r="P213" s="189"/>
      <c r="Q213" s="189"/>
      <c r="R213" s="189"/>
      <c r="S213" s="189"/>
      <c r="T213" s="189"/>
      <c r="U213" s="189"/>
      <c r="V213" s="189"/>
      <c r="W213" s="189"/>
      <c r="X213" s="189"/>
    </row>
    <row r="214" spans="1:24" ht="24" customHeight="1" x14ac:dyDescent="0.2">
      <c r="A214" s="204" t="s">
        <v>2358</v>
      </c>
      <c r="B214" s="157" t="s">
        <v>2359</v>
      </c>
      <c r="C214" s="205" t="s">
        <v>2358</v>
      </c>
      <c r="D214" s="208">
        <v>0</v>
      </c>
      <c r="E214" s="208">
        <v>0</v>
      </c>
      <c r="F214" s="207" t="str">
        <f t="shared" si="7"/>
        <v>-</v>
      </c>
      <c r="G214" s="189"/>
      <c r="H214" s="189"/>
      <c r="I214" s="189"/>
      <c r="J214" s="189"/>
      <c r="K214" s="189"/>
      <c r="L214" s="189"/>
      <c r="M214" s="189"/>
      <c r="N214" s="189"/>
      <c r="O214" s="189"/>
      <c r="P214" s="189"/>
      <c r="Q214" s="189"/>
      <c r="R214" s="189"/>
      <c r="S214" s="189"/>
      <c r="T214" s="189"/>
      <c r="U214" s="189"/>
      <c r="V214" s="189"/>
      <c r="W214" s="189"/>
      <c r="X214" s="189"/>
    </row>
    <row r="215" spans="1:24" ht="12.75" customHeight="1" x14ac:dyDescent="0.2">
      <c r="A215" s="204" t="s">
        <v>2360</v>
      </c>
      <c r="B215" s="157" t="s">
        <v>2361</v>
      </c>
      <c r="C215" s="205" t="s">
        <v>2360</v>
      </c>
      <c r="D215" s="208">
        <v>0</v>
      </c>
      <c r="E215" s="208">
        <v>0</v>
      </c>
      <c r="F215" s="207" t="str">
        <f t="shared" si="7"/>
        <v>-</v>
      </c>
      <c r="G215" s="189"/>
      <c r="H215" s="189"/>
      <c r="I215" s="189"/>
      <c r="J215" s="189"/>
      <c r="K215" s="189"/>
      <c r="L215" s="189"/>
      <c r="M215" s="189"/>
      <c r="N215" s="189"/>
      <c r="O215" s="189"/>
      <c r="P215" s="189"/>
      <c r="Q215" s="189"/>
      <c r="R215" s="189"/>
      <c r="S215" s="189"/>
      <c r="T215" s="189"/>
      <c r="U215" s="189"/>
      <c r="V215" s="189"/>
      <c r="W215" s="189"/>
      <c r="X215" s="189"/>
    </row>
    <row r="216" spans="1:24" ht="12.75" customHeight="1" x14ac:dyDescent="0.2">
      <c r="A216" s="204" t="s">
        <v>2362</v>
      </c>
      <c r="B216" s="157" t="s">
        <v>2363</v>
      </c>
      <c r="C216" s="205" t="s">
        <v>2362</v>
      </c>
      <c r="D216" s="208">
        <v>0</v>
      </c>
      <c r="E216" s="208">
        <v>0</v>
      </c>
      <c r="F216" s="207" t="str">
        <f t="shared" si="7"/>
        <v>-</v>
      </c>
      <c r="G216" s="189"/>
      <c r="H216" s="189"/>
      <c r="I216" s="189"/>
      <c r="J216" s="189"/>
      <c r="K216" s="189"/>
      <c r="L216" s="189"/>
      <c r="M216" s="189"/>
      <c r="N216" s="189"/>
      <c r="O216" s="189"/>
      <c r="P216" s="189"/>
      <c r="Q216" s="189"/>
      <c r="R216" s="189"/>
      <c r="S216" s="189"/>
      <c r="T216" s="189"/>
      <c r="U216" s="189"/>
      <c r="V216" s="189"/>
      <c r="W216" s="189"/>
      <c r="X216" s="189"/>
    </row>
    <row r="217" spans="1:24" ht="12.75" customHeight="1" x14ac:dyDescent="0.2">
      <c r="A217" s="204" t="s">
        <v>2364</v>
      </c>
      <c r="B217" s="157" t="s">
        <v>2365</v>
      </c>
      <c r="C217" s="205" t="s">
        <v>2364</v>
      </c>
      <c r="D217" s="208">
        <v>0</v>
      </c>
      <c r="E217" s="208">
        <v>0</v>
      </c>
      <c r="F217" s="207" t="str">
        <f t="shared" si="7"/>
        <v>-</v>
      </c>
      <c r="G217" s="189"/>
      <c r="H217" s="189"/>
      <c r="I217" s="189"/>
      <c r="J217" s="189"/>
      <c r="K217" s="189"/>
      <c r="L217" s="189"/>
      <c r="M217" s="189"/>
      <c r="N217" s="189"/>
      <c r="O217" s="189"/>
      <c r="P217" s="189"/>
      <c r="Q217" s="189"/>
      <c r="R217" s="189"/>
      <c r="S217" s="189"/>
      <c r="T217" s="189"/>
      <c r="U217" s="189"/>
      <c r="V217" s="189"/>
      <c r="W217" s="189"/>
      <c r="X217" s="189"/>
    </row>
    <row r="218" spans="1:24" ht="12.75" customHeight="1" x14ac:dyDescent="0.2">
      <c r="A218" s="204" t="s">
        <v>2366</v>
      </c>
      <c r="B218" s="157" t="s">
        <v>2367</v>
      </c>
      <c r="C218" s="205" t="s">
        <v>2366</v>
      </c>
      <c r="D218" s="208">
        <v>0</v>
      </c>
      <c r="E218" s="208">
        <v>0</v>
      </c>
      <c r="F218" s="207" t="str">
        <f t="shared" si="7"/>
        <v>-</v>
      </c>
      <c r="G218" s="189"/>
      <c r="H218" s="189"/>
      <c r="I218" s="189"/>
      <c r="J218" s="189"/>
      <c r="K218" s="189"/>
      <c r="L218" s="189"/>
      <c r="M218" s="189"/>
      <c r="N218" s="189"/>
      <c r="O218" s="189"/>
      <c r="P218" s="189"/>
      <c r="Q218" s="189"/>
      <c r="R218" s="189"/>
      <c r="S218" s="189"/>
      <c r="T218" s="189"/>
      <c r="U218" s="189"/>
      <c r="V218" s="189"/>
      <c r="W218" s="189"/>
      <c r="X218" s="189"/>
    </row>
    <row r="219" spans="1:24" ht="12.75" customHeight="1" x14ac:dyDescent="0.2">
      <c r="A219" s="204" t="s">
        <v>2368</v>
      </c>
      <c r="B219" s="157" t="s">
        <v>2369</v>
      </c>
      <c r="C219" s="205" t="s">
        <v>2368</v>
      </c>
      <c r="D219" s="208">
        <v>0</v>
      </c>
      <c r="E219" s="208">
        <v>0</v>
      </c>
      <c r="F219" s="207" t="str">
        <f t="shared" si="7"/>
        <v>-</v>
      </c>
      <c r="G219" s="189"/>
      <c r="H219" s="189"/>
      <c r="I219" s="189"/>
      <c r="J219" s="189"/>
      <c r="K219" s="189"/>
      <c r="L219" s="189"/>
      <c r="M219" s="189"/>
      <c r="N219" s="189"/>
      <c r="O219" s="189"/>
      <c r="P219" s="189"/>
      <c r="Q219" s="189"/>
      <c r="R219" s="189"/>
      <c r="S219" s="189"/>
      <c r="T219" s="189"/>
      <c r="U219" s="189"/>
      <c r="V219" s="189"/>
      <c r="W219" s="189"/>
      <c r="X219" s="189"/>
    </row>
    <row r="220" spans="1:24" ht="12.75" customHeight="1" x14ac:dyDescent="0.2">
      <c r="A220" s="204" t="s">
        <v>2370</v>
      </c>
      <c r="B220" s="157" t="s">
        <v>2371</v>
      </c>
      <c r="C220" s="205" t="s">
        <v>2370</v>
      </c>
      <c r="D220" s="208">
        <v>0</v>
      </c>
      <c r="E220" s="208">
        <v>0</v>
      </c>
      <c r="F220" s="207" t="str">
        <f t="shared" si="7"/>
        <v>-</v>
      </c>
      <c r="G220" s="189"/>
      <c r="H220" s="189"/>
      <c r="I220" s="189"/>
      <c r="J220" s="189"/>
      <c r="K220" s="189"/>
      <c r="L220" s="189"/>
      <c r="M220" s="189"/>
      <c r="N220" s="189"/>
      <c r="O220" s="189"/>
      <c r="P220" s="189"/>
      <c r="Q220" s="189"/>
      <c r="R220" s="189"/>
      <c r="S220" s="189"/>
      <c r="T220" s="189"/>
      <c r="U220" s="189"/>
      <c r="V220" s="189"/>
      <c r="W220" s="189"/>
      <c r="X220" s="189"/>
    </row>
    <row r="221" spans="1:24" ht="12.75" customHeight="1" x14ac:dyDescent="0.2">
      <c r="A221" s="204" t="s">
        <v>2372</v>
      </c>
      <c r="B221" s="157" t="s">
        <v>2373</v>
      </c>
      <c r="C221" s="205" t="s">
        <v>2372</v>
      </c>
      <c r="D221" s="208">
        <v>0</v>
      </c>
      <c r="E221" s="208">
        <v>0</v>
      </c>
      <c r="F221" s="207" t="str">
        <f t="shared" si="7"/>
        <v>-</v>
      </c>
      <c r="G221" s="189"/>
      <c r="H221" s="189"/>
      <c r="I221" s="189"/>
      <c r="J221" s="189"/>
      <c r="K221" s="189"/>
      <c r="L221" s="189"/>
      <c r="M221" s="189"/>
      <c r="N221" s="189"/>
      <c r="O221" s="189"/>
      <c r="P221" s="189"/>
      <c r="Q221" s="189"/>
      <c r="R221" s="189"/>
      <c r="S221" s="189"/>
      <c r="T221" s="189"/>
      <c r="U221" s="189"/>
      <c r="V221" s="189"/>
      <c r="W221" s="189"/>
      <c r="X221" s="189"/>
    </row>
    <row r="222" spans="1:24" ht="24" customHeight="1" x14ac:dyDescent="0.2">
      <c r="A222" s="204" t="s">
        <v>2374</v>
      </c>
      <c r="B222" s="157" t="s">
        <v>2375</v>
      </c>
      <c r="C222" s="205" t="s">
        <v>2374</v>
      </c>
      <c r="D222" s="208">
        <v>0</v>
      </c>
      <c r="E222" s="208">
        <v>0</v>
      </c>
      <c r="F222" s="207" t="str">
        <f t="shared" si="7"/>
        <v>-</v>
      </c>
      <c r="G222" s="189"/>
      <c r="H222" s="189"/>
      <c r="I222" s="189"/>
      <c r="J222" s="189"/>
      <c r="K222" s="189"/>
      <c r="L222" s="189"/>
      <c r="M222" s="189"/>
      <c r="N222" s="189"/>
      <c r="O222" s="189"/>
      <c r="P222" s="189"/>
      <c r="Q222" s="189"/>
      <c r="R222" s="189"/>
      <c r="S222" s="189"/>
      <c r="T222" s="189"/>
      <c r="U222" s="189"/>
      <c r="V222" s="189"/>
      <c r="W222" s="189"/>
      <c r="X222" s="189"/>
    </row>
    <row r="223" spans="1:24" ht="24" customHeight="1" x14ac:dyDescent="0.2">
      <c r="A223" s="204" t="s">
        <v>2376</v>
      </c>
      <c r="B223" s="158" t="s">
        <v>2377</v>
      </c>
      <c r="C223" s="205" t="s">
        <v>2376</v>
      </c>
      <c r="D223" s="208">
        <v>0</v>
      </c>
      <c r="E223" s="208">
        <v>0</v>
      </c>
      <c r="F223" s="207" t="str">
        <f t="shared" si="7"/>
        <v>-</v>
      </c>
      <c r="G223" s="189"/>
      <c r="H223" s="189"/>
      <c r="I223" s="189"/>
      <c r="J223" s="189"/>
      <c r="K223" s="189"/>
      <c r="L223" s="189"/>
      <c r="M223" s="189"/>
      <c r="N223" s="189"/>
      <c r="O223" s="189"/>
      <c r="P223" s="189"/>
      <c r="Q223" s="189"/>
      <c r="R223" s="189"/>
      <c r="S223" s="189"/>
      <c r="T223" s="189"/>
      <c r="U223" s="189"/>
      <c r="V223" s="189"/>
      <c r="W223" s="189"/>
      <c r="X223" s="189"/>
    </row>
    <row r="224" spans="1:24" ht="24" customHeight="1" x14ac:dyDescent="0.2">
      <c r="A224" s="204"/>
      <c r="B224" s="157" t="s">
        <v>2378</v>
      </c>
      <c r="C224" s="205" t="s">
        <v>2379</v>
      </c>
      <c r="D224" s="206">
        <f>SUM(D225:D233)</f>
        <v>0</v>
      </c>
      <c r="E224" s="206">
        <f>SUM(E225:E233)</f>
        <v>0</v>
      </c>
      <c r="F224" s="207" t="str">
        <f t="shared" si="7"/>
        <v>-</v>
      </c>
      <c r="G224" s="189"/>
      <c r="H224" s="189"/>
      <c r="I224" s="189"/>
      <c r="J224" s="189"/>
      <c r="K224" s="189"/>
      <c r="L224" s="189"/>
      <c r="M224" s="189"/>
      <c r="N224" s="189"/>
      <c r="O224" s="189"/>
      <c r="P224" s="189"/>
      <c r="Q224" s="189"/>
      <c r="R224" s="189"/>
      <c r="S224" s="189"/>
      <c r="T224" s="189"/>
      <c r="U224" s="189"/>
      <c r="V224" s="189"/>
      <c r="W224" s="189"/>
      <c r="X224" s="189"/>
    </row>
    <row r="225" spans="1:24" ht="12.75" customHeight="1" x14ac:dyDescent="0.2">
      <c r="A225" s="204" t="s">
        <v>2380</v>
      </c>
      <c r="B225" s="157" t="s">
        <v>2381</v>
      </c>
      <c r="C225" s="205" t="s">
        <v>2380</v>
      </c>
      <c r="D225" s="208">
        <v>0</v>
      </c>
      <c r="E225" s="208">
        <v>0</v>
      </c>
      <c r="F225" s="207" t="str">
        <f t="shared" si="7"/>
        <v>-</v>
      </c>
      <c r="G225" s="189"/>
      <c r="H225" s="189"/>
      <c r="I225" s="189"/>
      <c r="J225" s="189"/>
      <c r="K225" s="189"/>
      <c r="L225" s="189"/>
      <c r="M225" s="189"/>
      <c r="N225" s="189"/>
      <c r="O225" s="189"/>
      <c r="P225" s="189"/>
      <c r="Q225" s="189"/>
      <c r="R225" s="189"/>
      <c r="S225" s="189"/>
      <c r="T225" s="189"/>
      <c r="U225" s="189"/>
      <c r="V225" s="189"/>
      <c r="W225" s="189"/>
      <c r="X225" s="189"/>
    </row>
    <row r="226" spans="1:24" ht="12.75" customHeight="1" x14ac:dyDescent="0.2">
      <c r="A226" s="204" t="s">
        <v>2382</v>
      </c>
      <c r="B226" s="157" t="s">
        <v>2383</v>
      </c>
      <c r="C226" s="205" t="s">
        <v>2382</v>
      </c>
      <c r="D226" s="208">
        <v>0</v>
      </c>
      <c r="E226" s="208">
        <v>0</v>
      </c>
      <c r="F226" s="207" t="str">
        <f t="shared" si="7"/>
        <v>-</v>
      </c>
      <c r="G226" s="189"/>
      <c r="H226" s="189"/>
      <c r="I226" s="189"/>
      <c r="J226" s="189"/>
      <c r="K226" s="189"/>
      <c r="L226" s="189"/>
      <c r="M226" s="189"/>
      <c r="N226" s="189"/>
      <c r="O226" s="189"/>
      <c r="P226" s="189"/>
      <c r="Q226" s="189"/>
      <c r="R226" s="189"/>
      <c r="S226" s="189"/>
      <c r="T226" s="189"/>
      <c r="U226" s="189"/>
      <c r="V226" s="189"/>
      <c r="W226" s="189"/>
      <c r="X226" s="189"/>
    </row>
    <row r="227" spans="1:24" ht="12.75" customHeight="1" x14ac:dyDescent="0.2">
      <c r="A227" s="204" t="s">
        <v>2384</v>
      </c>
      <c r="B227" s="157" t="s">
        <v>2385</v>
      </c>
      <c r="C227" s="205" t="s">
        <v>2384</v>
      </c>
      <c r="D227" s="208">
        <v>0</v>
      </c>
      <c r="E227" s="208">
        <v>0</v>
      </c>
      <c r="F227" s="207" t="str">
        <f t="shared" si="7"/>
        <v>-</v>
      </c>
      <c r="G227" s="189"/>
      <c r="H227" s="189"/>
      <c r="I227" s="189"/>
      <c r="J227" s="189"/>
      <c r="K227" s="189"/>
      <c r="L227" s="189"/>
      <c r="M227" s="189"/>
      <c r="N227" s="189"/>
      <c r="O227" s="189"/>
      <c r="P227" s="189"/>
      <c r="Q227" s="189"/>
      <c r="R227" s="189"/>
      <c r="S227" s="189"/>
      <c r="T227" s="189"/>
      <c r="U227" s="189"/>
      <c r="V227" s="189"/>
      <c r="W227" s="189"/>
      <c r="X227" s="189"/>
    </row>
    <row r="228" spans="1:24" ht="12.75" customHeight="1" x14ac:dyDescent="0.2">
      <c r="A228" s="204" t="s">
        <v>2386</v>
      </c>
      <c r="B228" s="157" t="s">
        <v>2387</v>
      </c>
      <c r="C228" s="205" t="s">
        <v>2386</v>
      </c>
      <c r="D228" s="208">
        <v>0</v>
      </c>
      <c r="E228" s="208">
        <v>0</v>
      </c>
      <c r="F228" s="207" t="str">
        <f t="shared" si="7"/>
        <v>-</v>
      </c>
      <c r="G228" s="189"/>
      <c r="H228" s="189"/>
      <c r="I228" s="189"/>
      <c r="J228" s="189"/>
      <c r="K228" s="189"/>
      <c r="L228" s="189"/>
      <c r="M228" s="189"/>
      <c r="N228" s="189"/>
      <c r="O228" s="189"/>
      <c r="P228" s="189"/>
      <c r="Q228" s="189"/>
      <c r="R228" s="189"/>
      <c r="S228" s="189"/>
      <c r="T228" s="189"/>
      <c r="U228" s="189"/>
      <c r="V228" s="189"/>
      <c r="W228" s="189"/>
      <c r="X228" s="189"/>
    </row>
    <row r="229" spans="1:24" ht="12.75" customHeight="1" x14ac:dyDescent="0.2">
      <c r="A229" s="204" t="s">
        <v>2388</v>
      </c>
      <c r="B229" s="157" t="s">
        <v>2389</v>
      </c>
      <c r="C229" s="205" t="s">
        <v>2388</v>
      </c>
      <c r="D229" s="208">
        <v>0</v>
      </c>
      <c r="E229" s="208">
        <v>0</v>
      </c>
      <c r="F229" s="207" t="str">
        <f t="shared" si="7"/>
        <v>-</v>
      </c>
      <c r="G229" s="189"/>
      <c r="H229" s="189"/>
      <c r="I229" s="189"/>
      <c r="J229" s="189"/>
      <c r="K229" s="189"/>
      <c r="L229" s="189"/>
      <c r="M229" s="189"/>
      <c r="N229" s="189"/>
      <c r="O229" s="189"/>
      <c r="P229" s="189"/>
      <c r="Q229" s="189"/>
      <c r="R229" s="189"/>
      <c r="S229" s="189"/>
      <c r="T229" s="189"/>
      <c r="U229" s="189"/>
      <c r="V229" s="189"/>
      <c r="W229" s="189"/>
      <c r="X229" s="189"/>
    </row>
    <row r="230" spans="1:24" ht="12.75" customHeight="1" x14ac:dyDescent="0.2">
      <c r="A230" s="204" t="s">
        <v>2390</v>
      </c>
      <c r="B230" s="157" t="s">
        <v>2391</v>
      </c>
      <c r="C230" s="205" t="s">
        <v>2390</v>
      </c>
      <c r="D230" s="208">
        <v>0</v>
      </c>
      <c r="E230" s="208">
        <v>0</v>
      </c>
      <c r="F230" s="207" t="str">
        <f t="shared" si="7"/>
        <v>-</v>
      </c>
      <c r="G230" s="189"/>
      <c r="H230" s="189"/>
      <c r="I230" s="189"/>
      <c r="J230" s="189"/>
      <c r="K230" s="189"/>
      <c r="L230" s="189"/>
      <c r="M230" s="189"/>
      <c r="N230" s="189"/>
      <c r="O230" s="189"/>
      <c r="P230" s="189"/>
      <c r="Q230" s="189"/>
      <c r="R230" s="189"/>
      <c r="S230" s="189"/>
      <c r="T230" s="189"/>
      <c r="U230" s="189"/>
      <c r="V230" s="189"/>
      <c r="W230" s="189"/>
      <c r="X230" s="189"/>
    </row>
    <row r="231" spans="1:24" ht="12.75" customHeight="1" x14ac:dyDescent="0.2">
      <c r="A231" s="204" t="s">
        <v>2392</v>
      </c>
      <c r="B231" s="157" t="s">
        <v>2393</v>
      </c>
      <c r="C231" s="205" t="s">
        <v>2392</v>
      </c>
      <c r="D231" s="208">
        <v>0</v>
      </c>
      <c r="E231" s="208">
        <v>0</v>
      </c>
      <c r="F231" s="207" t="str">
        <f t="shared" si="7"/>
        <v>-</v>
      </c>
      <c r="G231" s="189"/>
      <c r="H231" s="189"/>
      <c r="I231" s="189"/>
      <c r="J231" s="189"/>
      <c r="K231" s="189"/>
      <c r="L231" s="189"/>
      <c r="M231" s="189"/>
      <c r="N231" s="189"/>
      <c r="O231" s="189"/>
      <c r="P231" s="189"/>
      <c r="Q231" s="189"/>
      <c r="R231" s="189"/>
      <c r="S231" s="189"/>
      <c r="T231" s="189"/>
      <c r="U231" s="189"/>
      <c r="V231" s="189"/>
      <c r="W231" s="189"/>
      <c r="X231" s="189"/>
    </row>
    <row r="232" spans="1:24" ht="12.75" customHeight="1" x14ac:dyDescent="0.2">
      <c r="A232" s="204" t="s">
        <v>2394</v>
      </c>
      <c r="B232" s="157" t="s">
        <v>2395</v>
      </c>
      <c r="C232" s="205" t="s">
        <v>2394</v>
      </c>
      <c r="D232" s="208">
        <v>0</v>
      </c>
      <c r="E232" s="208">
        <v>0</v>
      </c>
      <c r="F232" s="207" t="str">
        <f t="shared" si="7"/>
        <v>-</v>
      </c>
      <c r="G232" s="189"/>
      <c r="H232" s="189"/>
      <c r="I232" s="189"/>
      <c r="J232" s="189"/>
      <c r="K232" s="189"/>
      <c r="L232" s="189"/>
      <c r="M232" s="189"/>
      <c r="N232" s="189"/>
      <c r="O232" s="189"/>
      <c r="P232" s="189"/>
      <c r="Q232" s="189"/>
      <c r="R232" s="189"/>
      <c r="S232" s="189"/>
      <c r="T232" s="189"/>
      <c r="U232" s="189"/>
      <c r="V232" s="189"/>
      <c r="W232" s="189"/>
      <c r="X232" s="189"/>
    </row>
    <row r="233" spans="1:24" ht="12.75" customHeight="1" x14ac:dyDescent="0.2">
      <c r="A233" s="204" t="s">
        <v>2396</v>
      </c>
      <c r="B233" s="157" t="s">
        <v>2397</v>
      </c>
      <c r="C233" s="205" t="s">
        <v>2396</v>
      </c>
      <c r="D233" s="208">
        <v>0</v>
      </c>
      <c r="E233" s="208">
        <v>0</v>
      </c>
      <c r="F233" s="207" t="str">
        <f t="shared" si="7"/>
        <v>-</v>
      </c>
      <c r="G233" s="189"/>
      <c r="H233" s="189"/>
      <c r="I233" s="189"/>
      <c r="J233" s="189"/>
      <c r="K233" s="189"/>
      <c r="L233" s="189"/>
      <c r="M233" s="189"/>
      <c r="N233" s="189"/>
      <c r="O233" s="189"/>
      <c r="P233" s="189"/>
      <c r="Q233" s="189"/>
      <c r="R233" s="189"/>
      <c r="S233" s="189"/>
      <c r="T233" s="189"/>
      <c r="U233" s="189"/>
      <c r="V233" s="189"/>
      <c r="W233" s="189"/>
      <c r="X233" s="189"/>
    </row>
    <row r="234" spans="1:24" ht="12.75" customHeight="1" x14ac:dyDescent="0.2">
      <c r="A234" s="204" t="s">
        <v>2398</v>
      </c>
      <c r="B234" s="157" t="s">
        <v>2399</v>
      </c>
      <c r="C234" s="205" t="s">
        <v>2398</v>
      </c>
      <c r="D234" s="206">
        <f>SUM(D235:D236)</f>
        <v>0</v>
      </c>
      <c r="E234" s="206">
        <f>SUM(E235:E236)</f>
        <v>0</v>
      </c>
      <c r="F234" s="207" t="str">
        <f t="shared" si="7"/>
        <v>-</v>
      </c>
      <c r="G234" s="189"/>
      <c r="H234" s="189"/>
      <c r="I234" s="189"/>
      <c r="J234" s="189"/>
      <c r="K234" s="189"/>
      <c r="L234" s="189"/>
      <c r="M234" s="189"/>
      <c r="N234" s="189"/>
      <c r="O234" s="189"/>
      <c r="P234" s="189"/>
      <c r="Q234" s="189"/>
      <c r="R234" s="189"/>
      <c r="S234" s="189"/>
      <c r="T234" s="189"/>
      <c r="U234" s="189"/>
      <c r="V234" s="189"/>
      <c r="W234" s="189"/>
      <c r="X234" s="189"/>
    </row>
    <row r="235" spans="1:24" ht="12.75" customHeight="1" x14ac:dyDescent="0.2">
      <c r="A235" s="204" t="s">
        <v>2400</v>
      </c>
      <c r="B235" s="157" t="s">
        <v>2401</v>
      </c>
      <c r="C235" s="205" t="s">
        <v>2400</v>
      </c>
      <c r="D235" s="208">
        <v>0</v>
      </c>
      <c r="E235" s="208">
        <v>0</v>
      </c>
      <c r="F235" s="207" t="str">
        <f t="shared" si="7"/>
        <v>-</v>
      </c>
      <c r="G235" s="189"/>
      <c r="H235" s="189"/>
      <c r="I235" s="189"/>
      <c r="J235" s="189"/>
      <c r="K235" s="189"/>
      <c r="L235" s="189"/>
      <c r="M235" s="189"/>
      <c r="N235" s="189"/>
      <c r="O235" s="189"/>
      <c r="P235" s="189"/>
      <c r="Q235" s="189"/>
      <c r="R235" s="189"/>
      <c r="S235" s="189"/>
      <c r="T235" s="189"/>
      <c r="U235" s="189"/>
      <c r="V235" s="189"/>
      <c r="W235" s="189"/>
      <c r="X235" s="189"/>
    </row>
    <row r="236" spans="1:24" ht="12.75" customHeight="1" x14ac:dyDescent="0.2">
      <c r="A236" s="204" t="s">
        <v>2402</v>
      </c>
      <c r="B236" s="157" t="s">
        <v>2403</v>
      </c>
      <c r="C236" s="205" t="s">
        <v>2402</v>
      </c>
      <c r="D236" s="208">
        <v>0</v>
      </c>
      <c r="E236" s="208">
        <v>0</v>
      </c>
      <c r="F236" s="207" t="str">
        <f t="shared" si="7"/>
        <v>-</v>
      </c>
      <c r="G236" s="189"/>
      <c r="H236" s="189"/>
      <c r="I236" s="189"/>
      <c r="J236" s="189"/>
      <c r="K236" s="189"/>
      <c r="L236" s="189"/>
      <c r="M236" s="189"/>
      <c r="N236" s="189"/>
      <c r="O236" s="189"/>
      <c r="P236" s="189"/>
      <c r="Q236" s="189"/>
      <c r="R236" s="189"/>
      <c r="S236" s="189"/>
      <c r="T236" s="189"/>
      <c r="U236" s="189"/>
      <c r="V236" s="189"/>
      <c r="W236" s="189"/>
      <c r="X236" s="189"/>
    </row>
    <row r="237" spans="1:24" ht="12.75" customHeight="1" x14ac:dyDescent="0.2">
      <c r="A237" s="204" t="s">
        <v>2404</v>
      </c>
      <c r="B237" s="157" t="s">
        <v>2405</v>
      </c>
      <c r="C237" s="205" t="s">
        <v>2404</v>
      </c>
      <c r="D237" s="206">
        <f>+D238+D245-D254+SUM(D255:D257)</f>
        <v>72013.590000000011</v>
      </c>
      <c r="E237" s="206">
        <f>+E238+E245-E254+SUM(E255:E257)</f>
        <v>97795.92</v>
      </c>
      <c r="F237" s="207">
        <f t="shared" si="7"/>
        <v>135.80203403274297</v>
      </c>
      <c r="G237" s="189"/>
      <c r="H237" s="189"/>
      <c r="I237" s="189"/>
      <c r="J237" s="189"/>
      <c r="K237" s="189"/>
      <c r="L237" s="189"/>
      <c r="M237" s="189"/>
      <c r="N237" s="189"/>
      <c r="O237" s="189"/>
      <c r="P237" s="189"/>
      <c r="Q237" s="189"/>
      <c r="R237" s="189"/>
      <c r="S237" s="189"/>
      <c r="T237" s="189"/>
      <c r="U237" s="189"/>
      <c r="V237" s="189"/>
      <c r="W237" s="189"/>
      <c r="X237" s="189"/>
    </row>
    <row r="238" spans="1:24" ht="12.75" customHeight="1" x14ac:dyDescent="0.2">
      <c r="A238" s="204" t="s">
        <v>2406</v>
      </c>
      <c r="B238" s="157" t="s">
        <v>2407</v>
      </c>
      <c r="C238" s="205" t="s">
        <v>2406</v>
      </c>
      <c r="D238" s="206">
        <f>D239-D242</f>
        <v>59610.82</v>
      </c>
      <c r="E238" s="206">
        <f>E239-E242</f>
        <v>58535.62</v>
      </c>
      <c r="F238" s="207">
        <f t="shared" si="7"/>
        <v>98.196300604487575</v>
      </c>
      <c r="G238" s="189"/>
      <c r="H238" s="189"/>
      <c r="I238" s="189"/>
      <c r="J238" s="189"/>
      <c r="K238" s="189"/>
      <c r="L238" s="189"/>
      <c r="M238" s="189"/>
      <c r="N238" s="189"/>
      <c r="O238" s="189"/>
      <c r="P238" s="189"/>
      <c r="Q238" s="189"/>
      <c r="R238" s="189"/>
      <c r="S238" s="189"/>
      <c r="T238" s="189"/>
      <c r="U238" s="189"/>
      <c r="V238" s="189"/>
      <c r="W238" s="189"/>
      <c r="X238" s="189"/>
    </row>
    <row r="239" spans="1:24" ht="12.75" customHeight="1" x14ac:dyDescent="0.2">
      <c r="A239" s="204" t="s">
        <v>2408</v>
      </c>
      <c r="B239" s="157" t="s">
        <v>2409</v>
      </c>
      <c r="C239" s="205" t="s">
        <v>2408</v>
      </c>
      <c r="D239" s="206">
        <f>SUM(D240:D241)</f>
        <v>59610.82</v>
      </c>
      <c r="E239" s="206">
        <f>SUM(E240:E241)</f>
        <v>58535.62</v>
      </c>
      <c r="F239" s="207">
        <f t="shared" ref="F239:F270" si="8">IF(D239&gt;0,IF(E239/D239&gt;=100,"&gt;&gt;100",E239/D239*100),"-")</f>
        <v>98.196300604487575</v>
      </c>
      <c r="G239" s="189"/>
      <c r="H239" s="189"/>
      <c r="I239" s="189"/>
      <c r="J239" s="189"/>
      <c r="K239" s="189"/>
      <c r="L239" s="189"/>
      <c r="M239" s="189"/>
      <c r="N239" s="189"/>
      <c r="O239" s="189"/>
      <c r="P239" s="189"/>
      <c r="Q239" s="189"/>
      <c r="R239" s="189"/>
      <c r="S239" s="189"/>
      <c r="T239" s="189"/>
      <c r="U239" s="189"/>
      <c r="V239" s="189"/>
      <c r="W239" s="189"/>
      <c r="X239" s="189"/>
    </row>
    <row r="240" spans="1:24" ht="12.75" customHeight="1" x14ac:dyDescent="0.2">
      <c r="A240" s="204" t="s">
        <v>2410</v>
      </c>
      <c r="B240" s="157" t="s">
        <v>2411</v>
      </c>
      <c r="C240" s="205" t="s">
        <v>2410</v>
      </c>
      <c r="D240" s="208">
        <v>59610.82</v>
      </c>
      <c r="E240" s="208">
        <v>58535.62</v>
      </c>
      <c r="F240" s="207">
        <f t="shared" si="8"/>
        <v>98.196300604487575</v>
      </c>
      <c r="G240" s="189"/>
      <c r="H240" s="189"/>
      <c r="I240" s="189"/>
      <c r="J240" s="189"/>
      <c r="K240" s="189"/>
      <c r="L240" s="189"/>
      <c r="M240" s="189"/>
      <c r="N240" s="189"/>
      <c r="O240" s="189"/>
      <c r="P240" s="189"/>
      <c r="Q240" s="189"/>
      <c r="R240" s="189"/>
      <c r="S240" s="189"/>
      <c r="T240" s="189"/>
      <c r="U240" s="189"/>
      <c r="V240" s="189"/>
      <c r="W240" s="189"/>
      <c r="X240" s="189"/>
    </row>
    <row r="241" spans="1:24" ht="12.75" customHeight="1" x14ac:dyDescent="0.2">
      <c r="A241" s="204" t="s">
        <v>2412</v>
      </c>
      <c r="B241" s="157" t="s">
        <v>2413</v>
      </c>
      <c r="C241" s="205" t="s">
        <v>2412</v>
      </c>
      <c r="D241" s="208">
        <v>0</v>
      </c>
      <c r="E241" s="208">
        <v>0</v>
      </c>
      <c r="F241" s="207" t="str">
        <f t="shared" si="8"/>
        <v>-</v>
      </c>
      <c r="G241" s="189"/>
      <c r="H241" s="189"/>
      <c r="I241" s="189"/>
      <c r="J241" s="189"/>
      <c r="K241" s="189"/>
      <c r="L241" s="189"/>
      <c r="M241" s="189"/>
      <c r="N241" s="189"/>
      <c r="O241" s="189"/>
      <c r="P241" s="189"/>
      <c r="Q241" s="189"/>
      <c r="R241" s="189"/>
      <c r="S241" s="189"/>
      <c r="T241" s="189"/>
      <c r="U241" s="189"/>
      <c r="V241" s="189"/>
      <c r="W241" s="189"/>
      <c r="X241" s="189"/>
    </row>
    <row r="242" spans="1:24" ht="12.75" customHeight="1" x14ac:dyDescent="0.2">
      <c r="A242" s="204" t="s">
        <v>2414</v>
      </c>
      <c r="B242" s="157" t="s">
        <v>2415</v>
      </c>
      <c r="C242" s="205" t="s">
        <v>2414</v>
      </c>
      <c r="D242" s="206">
        <f>SUM(D243:D244)</f>
        <v>0</v>
      </c>
      <c r="E242" s="206">
        <f>SUM(E243:E244)</f>
        <v>0</v>
      </c>
      <c r="F242" s="207" t="str">
        <f t="shared" si="8"/>
        <v>-</v>
      </c>
      <c r="G242" s="189"/>
      <c r="H242" s="189"/>
      <c r="I242" s="189"/>
      <c r="J242" s="189"/>
      <c r="K242" s="189"/>
      <c r="L242" s="189"/>
      <c r="M242" s="189"/>
      <c r="N242" s="189"/>
      <c r="O242" s="189"/>
      <c r="P242" s="189"/>
      <c r="Q242" s="189"/>
      <c r="R242" s="189"/>
      <c r="S242" s="189"/>
      <c r="T242" s="189"/>
      <c r="U242" s="189"/>
      <c r="V242" s="189"/>
      <c r="W242" s="189"/>
      <c r="X242" s="189"/>
    </row>
    <row r="243" spans="1:24" ht="12.75" customHeight="1" x14ac:dyDescent="0.2">
      <c r="A243" s="204" t="s">
        <v>2416</v>
      </c>
      <c r="B243" s="157" t="s">
        <v>2417</v>
      </c>
      <c r="C243" s="205" t="s">
        <v>2416</v>
      </c>
      <c r="D243" s="208">
        <v>0</v>
      </c>
      <c r="E243" s="208">
        <v>0</v>
      </c>
      <c r="F243" s="207" t="str">
        <f t="shared" si="8"/>
        <v>-</v>
      </c>
      <c r="G243" s="189"/>
      <c r="H243" s="189"/>
      <c r="I243" s="189"/>
      <c r="J243" s="189"/>
      <c r="K243" s="189"/>
      <c r="L243" s="189"/>
      <c r="M243" s="189"/>
      <c r="N243" s="189"/>
      <c r="O243" s="189"/>
      <c r="P243" s="189"/>
      <c r="Q243" s="189"/>
      <c r="R243" s="189"/>
      <c r="S243" s="189"/>
      <c r="T243" s="189"/>
      <c r="U243" s="189"/>
      <c r="V243" s="189"/>
      <c r="W243" s="189"/>
      <c r="X243" s="189"/>
    </row>
    <row r="244" spans="1:24" ht="12.75" customHeight="1" x14ac:dyDescent="0.2">
      <c r="A244" s="204" t="s">
        <v>2418</v>
      </c>
      <c r="B244" s="157" t="s">
        <v>2419</v>
      </c>
      <c r="C244" s="205" t="s">
        <v>2418</v>
      </c>
      <c r="D244" s="208">
        <v>0</v>
      </c>
      <c r="E244" s="208">
        <v>0</v>
      </c>
      <c r="F244" s="207" t="str">
        <f t="shared" si="8"/>
        <v>-</v>
      </c>
      <c r="G244" s="189"/>
      <c r="H244" s="189"/>
      <c r="I244" s="189"/>
      <c r="J244" s="189"/>
      <c r="K244" s="189"/>
      <c r="L244" s="189"/>
      <c r="M244" s="189"/>
      <c r="N244" s="189"/>
      <c r="O244" s="189"/>
      <c r="P244" s="189"/>
      <c r="Q244" s="189"/>
      <c r="R244" s="189"/>
      <c r="S244" s="189"/>
      <c r="T244" s="189"/>
      <c r="U244" s="189"/>
      <c r="V244" s="189"/>
      <c r="W244" s="189"/>
      <c r="X244" s="189"/>
    </row>
    <row r="245" spans="1:24" ht="12.75" customHeight="1" x14ac:dyDescent="0.2">
      <c r="A245" s="204" t="s">
        <v>2420</v>
      </c>
      <c r="B245" s="157" t="s">
        <v>2421</v>
      </c>
      <c r="C245" s="205" t="s">
        <v>2420</v>
      </c>
      <c r="D245" s="206">
        <v>6248</v>
      </c>
      <c r="E245" s="206">
        <f>E246-E250</f>
        <v>32669.930000000004</v>
      </c>
      <c r="F245" s="207">
        <f t="shared" si="8"/>
        <v>522.88620358514731</v>
      </c>
      <c r="G245" s="189"/>
      <c r="H245" s="189"/>
      <c r="I245" s="189"/>
      <c r="J245" s="189"/>
      <c r="K245" s="189"/>
      <c r="L245" s="189"/>
      <c r="M245" s="189"/>
      <c r="N245" s="189"/>
      <c r="O245" s="189"/>
      <c r="P245" s="189"/>
      <c r="Q245" s="189"/>
      <c r="R245" s="189"/>
      <c r="S245" s="189"/>
      <c r="T245" s="189"/>
      <c r="U245" s="189"/>
      <c r="V245" s="189"/>
      <c r="W245" s="189"/>
      <c r="X245" s="189"/>
    </row>
    <row r="246" spans="1:24" ht="12.75" customHeight="1" x14ac:dyDescent="0.2">
      <c r="A246" s="204" t="s">
        <v>2422</v>
      </c>
      <c r="B246" s="157" t="s">
        <v>2423</v>
      </c>
      <c r="C246" s="205" t="s">
        <v>2422</v>
      </c>
      <c r="D246" s="206">
        <f>SUM(D247:D249)</f>
        <v>0</v>
      </c>
      <c r="E246" s="206">
        <f>SUM(E247:E249)</f>
        <v>60657.05</v>
      </c>
      <c r="F246" s="207" t="str">
        <f t="shared" si="8"/>
        <v>-</v>
      </c>
      <c r="G246" s="189"/>
      <c r="H246" s="189"/>
      <c r="I246" s="189"/>
      <c r="J246" s="189"/>
      <c r="K246" s="189"/>
      <c r="L246" s="189"/>
      <c r="M246" s="189"/>
      <c r="N246" s="189"/>
      <c r="O246" s="189"/>
      <c r="P246" s="189"/>
      <c r="Q246" s="189"/>
      <c r="R246" s="189"/>
      <c r="S246" s="189"/>
      <c r="T246" s="189"/>
      <c r="U246" s="189"/>
      <c r="V246" s="189"/>
      <c r="W246" s="189"/>
      <c r="X246" s="189"/>
    </row>
    <row r="247" spans="1:24" ht="12.75" customHeight="1" x14ac:dyDescent="0.2">
      <c r="A247" s="204" t="s">
        <v>622</v>
      </c>
      <c r="B247" s="157" t="s">
        <v>2424</v>
      </c>
      <c r="C247" s="205" t="s">
        <v>622</v>
      </c>
      <c r="D247" s="208">
        <v>0</v>
      </c>
      <c r="E247" s="208">
        <v>60657.05</v>
      </c>
      <c r="F247" s="207" t="str">
        <f t="shared" si="8"/>
        <v>-</v>
      </c>
      <c r="G247" s="189"/>
      <c r="H247" s="189"/>
      <c r="I247" s="189"/>
      <c r="J247" s="189"/>
      <c r="K247" s="189"/>
      <c r="L247" s="189"/>
      <c r="M247" s="189"/>
      <c r="N247" s="189"/>
      <c r="O247" s="189"/>
      <c r="P247" s="189"/>
      <c r="Q247" s="189"/>
      <c r="R247" s="189"/>
      <c r="S247" s="189"/>
      <c r="T247" s="189"/>
      <c r="U247" s="189"/>
      <c r="V247" s="189"/>
      <c r="W247" s="189"/>
      <c r="X247" s="189"/>
    </row>
    <row r="248" spans="1:24" ht="12.75" customHeight="1" x14ac:dyDescent="0.2">
      <c r="A248" s="204" t="s">
        <v>822</v>
      </c>
      <c r="B248" s="157" t="s">
        <v>2425</v>
      </c>
      <c r="C248" s="205" t="s">
        <v>822</v>
      </c>
      <c r="D248" s="208">
        <v>0</v>
      </c>
      <c r="E248" s="208">
        <v>0</v>
      </c>
      <c r="F248" s="207" t="str">
        <f t="shared" si="8"/>
        <v>-</v>
      </c>
      <c r="G248" s="189"/>
      <c r="H248" s="189"/>
      <c r="I248" s="189"/>
      <c r="J248" s="189"/>
      <c r="K248" s="189"/>
      <c r="L248" s="189"/>
      <c r="M248" s="189"/>
      <c r="N248" s="189"/>
      <c r="O248" s="189"/>
      <c r="P248" s="189"/>
      <c r="Q248" s="189"/>
      <c r="R248" s="189"/>
      <c r="S248" s="189"/>
      <c r="T248" s="189"/>
      <c r="U248" s="189"/>
      <c r="V248" s="189"/>
      <c r="W248" s="189"/>
      <c r="X248" s="189"/>
    </row>
    <row r="249" spans="1:24" ht="12.75" customHeight="1" x14ac:dyDescent="0.2">
      <c r="A249" s="204" t="s">
        <v>1270</v>
      </c>
      <c r="B249" s="157" t="s">
        <v>2426</v>
      </c>
      <c r="C249" s="205" t="s">
        <v>1270</v>
      </c>
      <c r="D249" s="208">
        <v>0</v>
      </c>
      <c r="E249" s="208">
        <v>0</v>
      </c>
      <c r="F249" s="207" t="str">
        <f t="shared" si="8"/>
        <v>-</v>
      </c>
      <c r="G249" s="189"/>
      <c r="H249" s="189"/>
      <c r="I249" s="189"/>
      <c r="J249" s="189"/>
      <c r="K249" s="189"/>
      <c r="L249" s="189"/>
      <c r="M249" s="189"/>
      <c r="N249" s="189"/>
      <c r="O249" s="189"/>
      <c r="P249" s="189"/>
      <c r="Q249" s="189"/>
      <c r="R249" s="189"/>
      <c r="S249" s="189"/>
      <c r="T249" s="189"/>
      <c r="U249" s="189"/>
      <c r="V249" s="189"/>
      <c r="W249" s="189"/>
      <c r="X249" s="189"/>
    </row>
    <row r="250" spans="1:24" ht="12.75" customHeight="1" x14ac:dyDescent="0.2">
      <c r="A250" s="204" t="s">
        <v>2427</v>
      </c>
      <c r="B250" s="157" t="s">
        <v>2428</v>
      </c>
      <c r="C250" s="205" t="s">
        <v>2427</v>
      </c>
      <c r="D250" s="206">
        <f>SUM(D251:D253)</f>
        <v>0</v>
      </c>
      <c r="E250" s="206">
        <f>SUM(E251:E253)</f>
        <v>27987.119999999999</v>
      </c>
      <c r="F250" s="207" t="str">
        <f t="shared" si="8"/>
        <v>-</v>
      </c>
      <c r="G250" s="189"/>
      <c r="H250" s="189"/>
      <c r="I250" s="189"/>
      <c r="J250" s="189"/>
      <c r="K250" s="189"/>
      <c r="L250" s="189"/>
      <c r="M250" s="189"/>
      <c r="N250" s="189"/>
      <c r="O250" s="189"/>
      <c r="P250" s="189"/>
      <c r="Q250" s="189"/>
      <c r="R250" s="189"/>
      <c r="S250" s="189"/>
      <c r="T250" s="189"/>
      <c r="U250" s="189"/>
      <c r="V250" s="189"/>
      <c r="W250" s="189"/>
      <c r="X250" s="189"/>
    </row>
    <row r="251" spans="1:24" ht="12.75" customHeight="1" x14ac:dyDescent="0.2">
      <c r="A251" s="204" t="s">
        <v>624</v>
      </c>
      <c r="B251" s="157" t="s">
        <v>2429</v>
      </c>
      <c r="C251" s="205" t="s">
        <v>624</v>
      </c>
      <c r="D251" s="208">
        <v>0</v>
      </c>
      <c r="E251" s="208">
        <v>0</v>
      </c>
      <c r="F251" s="207" t="str">
        <f t="shared" si="8"/>
        <v>-</v>
      </c>
      <c r="G251" s="189"/>
      <c r="H251" s="189"/>
      <c r="I251" s="189"/>
      <c r="J251" s="189"/>
      <c r="K251" s="189"/>
      <c r="L251" s="189"/>
      <c r="M251" s="189"/>
      <c r="N251" s="189"/>
      <c r="O251" s="189"/>
      <c r="P251" s="189"/>
      <c r="Q251" s="189"/>
      <c r="R251" s="189"/>
      <c r="S251" s="189"/>
      <c r="T251" s="189"/>
      <c r="U251" s="189"/>
      <c r="V251" s="189"/>
      <c r="W251" s="189"/>
      <c r="X251" s="189"/>
    </row>
    <row r="252" spans="1:24" ht="12.75" customHeight="1" x14ac:dyDescent="0.2">
      <c r="A252" s="204" t="s">
        <v>824</v>
      </c>
      <c r="B252" s="157" t="s">
        <v>2430</v>
      </c>
      <c r="C252" s="205" t="s">
        <v>824</v>
      </c>
      <c r="D252" s="208">
        <v>0</v>
      </c>
      <c r="E252" s="208">
        <v>27987.119999999999</v>
      </c>
      <c r="F252" s="207" t="str">
        <f t="shared" si="8"/>
        <v>-</v>
      </c>
      <c r="G252" s="189"/>
      <c r="H252" s="189"/>
      <c r="I252" s="189"/>
      <c r="J252" s="189"/>
      <c r="K252" s="189"/>
      <c r="L252" s="189"/>
      <c r="M252" s="189"/>
      <c r="N252" s="189"/>
      <c r="O252" s="189"/>
      <c r="P252" s="189"/>
      <c r="Q252" s="189"/>
      <c r="R252" s="189"/>
      <c r="S252" s="189"/>
      <c r="T252" s="189"/>
      <c r="U252" s="189"/>
      <c r="V252" s="189"/>
      <c r="W252" s="189"/>
      <c r="X252" s="189"/>
    </row>
    <row r="253" spans="1:24" ht="12.75" customHeight="1" x14ac:dyDescent="0.2">
      <c r="A253" s="204" t="s">
        <v>1272</v>
      </c>
      <c r="B253" s="157" t="s">
        <v>2431</v>
      </c>
      <c r="C253" s="205" t="s">
        <v>1272</v>
      </c>
      <c r="D253" s="208">
        <v>0</v>
      </c>
      <c r="E253" s="208">
        <v>0</v>
      </c>
      <c r="F253" s="207" t="str">
        <f t="shared" si="8"/>
        <v>-</v>
      </c>
      <c r="G253" s="189"/>
      <c r="H253" s="189"/>
      <c r="I253" s="189"/>
      <c r="J253" s="189"/>
      <c r="K253" s="189"/>
      <c r="L253" s="189"/>
      <c r="M253" s="189"/>
      <c r="N253" s="189"/>
      <c r="O253" s="189"/>
      <c r="P253" s="189"/>
      <c r="Q253" s="189"/>
      <c r="R253" s="189"/>
      <c r="S253" s="189"/>
      <c r="T253" s="189"/>
      <c r="U253" s="189"/>
      <c r="V253" s="189"/>
      <c r="W253" s="189"/>
      <c r="X253" s="189"/>
    </row>
    <row r="254" spans="1:24" ht="12.75" customHeight="1" x14ac:dyDescent="0.2">
      <c r="A254" s="204" t="s">
        <v>2432</v>
      </c>
      <c r="B254" s="157" t="s">
        <v>2433</v>
      </c>
      <c r="C254" s="205" t="s">
        <v>2432</v>
      </c>
      <c r="D254" s="208">
        <v>0</v>
      </c>
      <c r="E254" s="208">
        <v>0</v>
      </c>
      <c r="F254" s="207" t="str">
        <f t="shared" si="8"/>
        <v>-</v>
      </c>
      <c r="G254" s="189"/>
      <c r="H254" s="189"/>
      <c r="I254" s="189"/>
      <c r="J254" s="189"/>
      <c r="K254" s="189"/>
      <c r="L254" s="189"/>
      <c r="M254" s="189"/>
      <c r="N254" s="189"/>
      <c r="O254" s="189"/>
      <c r="P254" s="189"/>
      <c r="Q254" s="189"/>
      <c r="R254" s="189"/>
      <c r="S254" s="189"/>
      <c r="T254" s="189"/>
      <c r="U254" s="189"/>
      <c r="V254" s="189"/>
      <c r="W254" s="189"/>
      <c r="X254" s="189"/>
    </row>
    <row r="255" spans="1:24" ht="12.75" customHeight="1" x14ac:dyDescent="0.2">
      <c r="A255" s="204" t="s">
        <v>626</v>
      </c>
      <c r="B255" s="157" t="s">
        <v>2434</v>
      </c>
      <c r="C255" s="205" t="s">
        <v>626</v>
      </c>
      <c r="D255" s="208">
        <v>6154.77</v>
      </c>
      <c r="E255" s="208">
        <v>6590.37</v>
      </c>
      <c r="F255" s="207">
        <f t="shared" si="8"/>
        <v>107.07743749969534</v>
      </c>
      <c r="G255" s="189"/>
      <c r="H255" s="189"/>
      <c r="I255" s="189"/>
      <c r="J255" s="189"/>
      <c r="K255" s="189"/>
      <c r="L255" s="189"/>
      <c r="M255" s="189"/>
      <c r="N255" s="189"/>
      <c r="O255" s="189"/>
      <c r="P255" s="189"/>
      <c r="Q255" s="189"/>
      <c r="R255" s="189"/>
      <c r="S255" s="189"/>
      <c r="T255" s="189"/>
      <c r="U255" s="189"/>
      <c r="V255" s="189"/>
      <c r="W255" s="189"/>
      <c r="X255" s="189"/>
    </row>
    <row r="256" spans="1:24" ht="12.75" customHeight="1" x14ac:dyDescent="0.2">
      <c r="A256" s="204" t="s">
        <v>826</v>
      </c>
      <c r="B256" s="157" t="s">
        <v>2435</v>
      </c>
      <c r="C256" s="205" t="s">
        <v>826</v>
      </c>
      <c r="D256" s="208">
        <v>0</v>
      </c>
      <c r="E256" s="208">
        <v>0</v>
      </c>
      <c r="F256" s="207" t="str">
        <f t="shared" si="8"/>
        <v>-</v>
      </c>
      <c r="G256" s="189"/>
      <c r="H256" s="189"/>
      <c r="I256" s="189"/>
      <c r="J256" s="189"/>
      <c r="K256" s="189"/>
      <c r="L256" s="189"/>
      <c r="M256" s="189"/>
      <c r="N256" s="189"/>
      <c r="O256" s="189"/>
      <c r="P256" s="189"/>
      <c r="Q256" s="189"/>
      <c r="R256" s="189"/>
      <c r="S256" s="189"/>
      <c r="T256" s="189"/>
      <c r="U256" s="189"/>
      <c r="V256" s="189"/>
      <c r="W256" s="189"/>
      <c r="X256" s="189"/>
    </row>
    <row r="257" spans="1:24" ht="12.75" customHeight="1" x14ac:dyDescent="0.2">
      <c r="A257" s="204" t="s">
        <v>2436</v>
      </c>
      <c r="B257" s="157" t="s">
        <v>2437</v>
      </c>
      <c r="C257" s="205" t="s">
        <v>2436</v>
      </c>
      <c r="D257" s="208">
        <v>0</v>
      </c>
      <c r="E257" s="208">
        <v>0</v>
      </c>
      <c r="F257" s="207" t="str">
        <f t="shared" si="8"/>
        <v>-</v>
      </c>
      <c r="G257" s="189"/>
      <c r="H257" s="189"/>
      <c r="I257" s="189"/>
      <c r="J257" s="189"/>
      <c r="K257" s="189"/>
      <c r="L257" s="189"/>
      <c r="M257" s="189"/>
      <c r="N257" s="189"/>
      <c r="O257" s="189"/>
      <c r="P257" s="189"/>
      <c r="Q257" s="189"/>
      <c r="R257" s="189"/>
      <c r="S257" s="189"/>
      <c r="T257" s="189"/>
      <c r="U257" s="189"/>
      <c r="V257" s="189"/>
      <c r="W257" s="189"/>
      <c r="X257" s="189"/>
    </row>
    <row r="258" spans="1:24" ht="12.75" customHeight="1" x14ac:dyDescent="0.2">
      <c r="A258" s="204" t="s">
        <v>2438</v>
      </c>
      <c r="B258" s="157" t="s">
        <v>2439</v>
      </c>
      <c r="C258" s="205" t="s">
        <v>2438</v>
      </c>
      <c r="D258" s="206">
        <v>0</v>
      </c>
      <c r="E258" s="206">
        <v>0</v>
      </c>
      <c r="F258" s="207" t="str">
        <f t="shared" si="8"/>
        <v>-</v>
      </c>
      <c r="G258" s="189"/>
      <c r="H258" s="189"/>
      <c r="I258" s="189"/>
      <c r="J258" s="189"/>
      <c r="K258" s="189"/>
      <c r="L258" s="189"/>
      <c r="M258" s="189"/>
      <c r="N258" s="189"/>
      <c r="O258" s="189"/>
      <c r="P258" s="189"/>
      <c r="Q258" s="189"/>
      <c r="R258" s="189"/>
      <c r="S258" s="189"/>
      <c r="T258" s="189"/>
      <c r="U258" s="189"/>
      <c r="V258" s="189"/>
      <c r="W258" s="189"/>
      <c r="X258" s="189"/>
    </row>
    <row r="259" spans="1:24" ht="12.75" customHeight="1" x14ac:dyDescent="0.2">
      <c r="A259" s="204" t="s">
        <v>2440</v>
      </c>
      <c r="B259" s="157" t="s">
        <v>2441</v>
      </c>
      <c r="C259" s="205" t="s">
        <v>2440</v>
      </c>
      <c r="D259" s="206">
        <f>D260</f>
        <v>0</v>
      </c>
      <c r="E259" s="206">
        <f>E260</f>
        <v>0</v>
      </c>
      <c r="F259" s="207" t="str">
        <f t="shared" si="8"/>
        <v>-</v>
      </c>
      <c r="G259" s="189"/>
      <c r="H259" s="189"/>
      <c r="I259" s="189"/>
      <c r="J259" s="189"/>
      <c r="K259" s="189"/>
      <c r="L259" s="189"/>
      <c r="M259" s="189"/>
      <c r="N259" s="189"/>
      <c r="O259" s="189"/>
      <c r="P259" s="189"/>
      <c r="Q259" s="189"/>
      <c r="R259" s="189"/>
      <c r="S259" s="189"/>
      <c r="T259" s="189"/>
      <c r="U259" s="189"/>
      <c r="V259" s="189"/>
      <c r="W259" s="189"/>
      <c r="X259" s="189"/>
    </row>
    <row r="260" spans="1:24" ht="12.75" customHeight="1" x14ac:dyDescent="0.2">
      <c r="A260" s="210" t="s">
        <v>2442</v>
      </c>
      <c r="B260" s="211" t="s">
        <v>2443</v>
      </c>
      <c r="C260" s="205" t="s">
        <v>2442</v>
      </c>
      <c r="D260" s="212">
        <v>0</v>
      </c>
      <c r="E260" s="212">
        <v>0</v>
      </c>
      <c r="F260" s="213" t="str">
        <f t="shared" si="8"/>
        <v>-</v>
      </c>
      <c r="G260" s="189"/>
      <c r="H260" s="189"/>
      <c r="I260" s="189"/>
      <c r="J260" s="189"/>
      <c r="K260" s="189"/>
      <c r="L260" s="189"/>
      <c r="M260" s="189"/>
      <c r="N260" s="189"/>
      <c r="O260" s="189"/>
      <c r="P260" s="189"/>
      <c r="Q260" s="189"/>
      <c r="R260" s="189"/>
      <c r="S260" s="189"/>
      <c r="T260" s="189"/>
      <c r="U260" s="189"/>
      <c r="V260" s="189"/>
      <c r="W260" s="189"/>
      <c r="X260" s="189"/>
    </row>
    <row r="261" spans="1:24" ht="19.5" customHeight="1" x14ac:dyDescent="0.2">
      <c r="A261" s="15" t="s">
        <v>1292</v>
      </c>
      <c r="B261" s="17"/>
      <c r="C261" s="214"/>
      <c r="D261" s="215"/>
      <c r="E261" s="216"/>
      <c r="F261" s="217"/>
      <c r="G261" s="189"/>
      <c r="H261" s="189"/>
      <c r="I261" s="189"/>
      <c r="J261" s="189"/>
      <c r="K261" s="189"/>
      <c r="L261" s="189"/>
      <c r="M261" s="189"/>
      <c r="N261" s="189"/>
      <c r="O261" s="189"/>
      <c r="P261" s="189"/>
      <c r="Q261" s="189"/>
      <c r="R261" s="189"/>
      <c r="S261" s="189"/>
      <c r="T261" s="189"/>
      <c r="U261" s="189"/>
      <c r="V261" s="189"/>
      <c r="W261" s="189"/>
      <c r="X261" s="189"/>
    </row>
    <row r="262" spans="1:24" ht="12.75" customHeight="1" x14ac:dyDescent="0.2">
      <c r="A262" s="204" t="s">
        <v>2444</v>
      </c>
      <c r="B262" s="157" t="s">
        <v>2445</v>
      </c>
      <c r="C262" s="205" t="s">
        <v>2446</v>
      </c>
      <c r="D262" s="208">
        <v>0</v>
      </c>
      <c r="E262" s="208">
        <v>0</v>
      </c>
      <c r="F262" s="207" t="str">
        <f t="shared" ref="F262:F293" si="9">IF(D262&gt;0,IF(E262/D262&gt;=100,"&gt;&gt;100",E262/D262*100),"-")</f>
        <v>-</v>
      </c>
      <c r="G262" s="189"/>
      <c r="H262" s="189"/>
      <c r="I262" s="189"/>
      <c r="J262" s="189"/>
      <c r="K262" s="189"/>
      <c r="L262" s="189"/>
      <c r="M262" s="189"/>
      <c r="N262" s="189"/>
      <c r="O262" s="189"/>
      <c r="P262" s="189"/>
      <c r="Q262" s="189"/>
      <c r="R262" s="189"/>
      <c r="S262" s="189"/>
      <c r="T262" s="189"/>
      <c r="U262" s="189"/>
      <c r="V262" s="189"/>
      <c r="W262" s="189"/>
      <c r="X262" s="189"/>
    </row>
    <row r="263" spans="1:24" ht="12.75" customHeight="1" x14ac:dyDescent="0.2">
      <c r="A263" s="204" t="s">
        <v>2444</v>
      </c>
      <c r="B263" s="157" t="s">
        <v>2447</v>
      </c>
      <c r="C263" s="205" t="s">
        <v>2448</v>
      </c>
      <c r="D263" s="208">
        <v>0</v>
      </c>
      <c r="E263" s="208">
        <v>0</v>
      </c>
      <c r="F263" s="207" t="str">
        <f t="shared" si="9"/>
        <v>-</v>
      </c>
      <c r="G263" s="189"/>
      <c r="H263" s="189"/>
      <c r="I263" s="189"/>
      <c r="J263" s="189"/>
      <c r="K263" s="189"/>
      <c r="L263" s="189"/>
      <c r="M263" s="189"/>
      <c r="N263" s="189"/>
      <c r="O263" s="189"/>
      <c r="P263" s="189"/>
      <c r="Q263" s="189"/>
      <c r="R263" s="189"/>
      <c r="S263" s="189"/>
      <c r="T263" s="189"/>
      <c r="U263" s="189"/>
      <c r="V263" s="189"/>
      <c r="W263" s="189"/>
      <c r="X263" s="189"/>
    </row>
    <row r="264" spans="1:24" ht="12.75" customHeight="1" x14ac:dyDescent="0.2">
      <c r="A264" s="204" t="s">
        <v>2449</v>
      </c>
      <c r="B264" s="157" t="s">
        <v>2450</v>
      </c>
      <c r="C264" s="205" t="s">
        <v>2451</v>
      </c>
      <c r="D264" s="208">
        <v>1242.8499999999999</v>
      </c>
      <c r="E264" s="208">
        <v>807.25</v>
      </c>
      <c r="F264" s="207">
        <f t="shared" si="9"/>
        <v>64.95152270990063</v>
      </c>
      <c r="G264" s="189"/>
      <c r="H264" s="189"/>
      <c r="I264" s="189"/>
      <c r="J264" s="189"/>
      <c r="K264" s="189"/>
      <c r="L264" s="189"/>
      <c r="M264" s="189"/>
      <c r="N264" s="189"/>
      <c r="O264" s="189"/>
      <c r="P264" s="189"/>
      <c r="Q264" s="189"/>
      <c r="R264" s="189"/>
      <c r="S264" s="189"/>
      <c r="T264" s="189"/>
      <c r="U264" s="189"/>
      <c r="V264" s="189"/>
      <c r="W264" s="189"/>
      <c r="X264" s="189"/>
    </row>
    <row r="265" spans="1:24" ht="12.75" customHeight="1" x14ac:dyDescent="0.2">
      <c r="A265" s="204" t="s">
        <v>2449</v>
      </c>
      <c r="B265" s="157" t="s">
        <v>2452</v>
      </c>
      <c r="C265" s="205" t="s">
        <v>2453</v>
      </c>
      <c r="D265" s="208">
        <v>0</v>
      </c>
      <c r="E265" s="208">
        <v>0</v>
      </c>
      <c r="F265" s="207" t="str">
        <f t="shared" si="9"/>
        <v>-</v>
      </c>
      <c r="G265" s="189"/>
      <c r="H265" s="189"/>
      <c r="I265" s="189"/>
      <c r="J265" s="189"/>
      <c r="K265" s="189"/>
      <c r="L265" s="189"/>
      <c r="M265" s="189"/>
      <c r="N265" s="189"/>
      <c r="O265" s="189"/>
      <c r="P265" s="189"/>
      <c r="Q265" s="189"/>
      <c r="R265" s="189"/>
      <c r="S265" s="189"/>
      <c r="T265" s="189"/>
      <c r="U265" s="189"/>
      <c r="V265" s="189"/>
      <c r="W265" s="189"/>
      <c r="X265" s="189"/>
    </row>
    <row r="266" spans="1:24" ht="12.75" customHeight="1" x14ac:dyDescent="0.2">
      <c r="A266" s="204" t="s">
        <v>2454</v>
      </c>
      <c r="B266" s="157" t="s">
        <v>2455</v>
      </c>
      <c r="C266" s="205" t="s">
        <v>2456</v>
      </c>
      <c r="D266" s="208">
        <v>0</v>
      </c>
      <c r="E266" s="208">
        <v>0</v>
      </c>
      <c r="F266" s="207" t="str">
        <f t="shared" si="9"/>
        <v>-</v>
      </c>
      <c r="G266" s="189"/>
      <c r="H266" s="189"/>
      <c r="I266" s="189"/>
      <c r="J266" s="189"/>
      <c r="K266" s="189"/>
      <c r="L266" s="189"/>
      <c r="M266" s="189"/>
      <c r="N266" s="189"/>
      <c r="O266" s="189"/>
      <c r="P266" s="189"/>
      <c r="Q266" s="189"/>
      <c r="R266" s="189"/>
      <c r="S266" s="189"/>
      <c r="T266" s="189"/>
      <c r="U266" s="189"/>
      <c r="V266" s="189"/>
      <c r="W266" s="189"/>
      <c r="X266" s="189"/>
    </row>
    <row r="267" spans="1:24" ht="12.75" customHeight="1" x14ac:dyDescent="0.2">
      <c r="A267" s="204" t="s">
        <v>2454</v>
      </c>
      <c r="B267" s="157" t="s">
        <v>2457</v>
      </c>
      <c r="C267" s="205" t="s">
        <v>2458</v>
      </c>
      <c r="D267" s="208">
        <v>0</v>
      </c>
      <c r="E267" s="208">
        <v>0</v>
      </c>
      <c r="F267" s="207" t="str">
        <f t="shared" si="9"/>
        <v>-</v>
      </c>
      <c r="G267" s="189"/>
      <c r="H267" s="189"/>
      <c r="I267" s="189"/>
      <c r="J267" s="189"/>
      <c r="K267" s="189"/>
      <c r="L267" s="189"/>
      <c r="M267" s="189"/>
      <c r="N267" s="189"/>
      <c r="O267" s="189"/>
      <c r="P267" s="189"/>
      <c r="Q267" s="189"/>
      <c r="R267" s="189"/>
      <c r="S267" s="189"/>
      <c r="T267" s="189"/>
      <c r="U267" s="189"/>
      <c r="V267" s="189"/>
      <c r="W267" s="189"/>
      <c r="X267" s="189"/>
    </row>
    <row r="268" spans="1:24" ht="12.75" customHeight="1" x14ac:dyDescent="0.2">
      <c r="A268" s="204" t="s">
        <v>2459</v>
      </c>
      <c r="B268" s="157" t="s">
        <v>2460</v>
      </c>
      <c r="C268" s="205" t="s">
        <v>2459</v>
      </c>
      <c r="D268" s="208">
        <v>16815.580000000002</v>
      </c>
      <c r="E268" s="208">
        <v>21750.14</v>
      </c>
      <c r="F268" s="207">
        <f t="shared" si="9"/>
        <v>129.3451668036428</v>
      </c>
      <c r="G268" s="189"/>
      <c r="H268" s="189"/>
      <c r="I268" s="189"/>
      <c r="J268" s="189"/>
      <c r="K268" s="189"/>
      <c r="L268" s="189"/>
      <c r="M268" s="189"/>
      <c r="N268" s="189"/>
      <c r="O268" s="189"/>
      <c r="P268" s="189"/>
      <c r="Q268" s="189"/>
      <c r="R268" s="189"/>
      <c r="S268" s="189"/>
      <c r="T268" s="189"/>
      <c r="U268" s="189"/>
      <c r="V268" s="189"/>
      <c r="W268" s="189"/>
      <c r="X268" s="189"/>
    </row>
    <row r="269" spans="1:24" ht="12.75" customHeight="1" x14ac:dyDescent="0.2">
      <c r="A269" s="204" t="s">
        <v>2461</v>
      </c>
      <c r="B269" s="157" t="s">
        <v>2462</v>
      </c>
      <c r="C269" s="205" t="s">
        <v>2461</v>
      </c>
      <c r="D269" s="208">
        <v>0</v>
      </c>
      <c r="E269" s="208">
        <v>0</v>
      </c>
      <c r="F269" s="207" t="str">
        <f t="shared" si="9"/>
        <v>-</v>
      </c>
      <c r="G269" s="189"/>
      <c r="H269" s="189"/>
      <c r="I269" s="189"/>
      <c r="J269" s="189"/>
      <c r="K269" s="189"/>
      <c r="L269" s="189"/>
      <c r="M269" s="189"/>
      <c r="N269" s="189"/>
      <c r="O269" s="189"/>
      <c r="P269" s="189"/>
      <c r="Q269" s="189"/>
      <c r="R269" s="189"/>
      <c r="S269" s="189"/>
      <c r="T269" s="189"/>
      <c r="U269" s="189"/>
      <c r="V269" s="189"/>
      <c r="W269" s="189"/>
      <c r="X269" s="189"/>
    </row>
    <row r="270" spans="1:24" ht="12.75" customHeight="1" x14ac:dyDescent="0.2">
      <c r="A270" s="204" t="s">
        <v>2463</v>
      </c>
      <c r="B270" s="157" t="s">
        <v>2464</v>
      </c>
      <c r="C270" s="205" t="s">
        <v>2463</v>
      </c>
      <c r="D270" s="208">
        <v>0</v>
      </c>
      <c r="E270" s="208">
        <v>0</v>
      </c>
      <c r="F270" s="207" t="str">
        <f t="shared" si="9"/>
        <v>-</v>
      </c>
      <c r="G270" s="189"/>
      <c r="H270" s="189"/>
      <c r="I270" s="189"/>
      <c r="J270" s="189"/>
      <c r="K270" s="189"/>
      <c r="L270" s="189"/>
      <c r="M270" s="189"/>
      <c r="N270" s="189"/>
      <c r="O270" s="189"/>
      <c r="P270" s="189"/>
      <c r="Q270" s="189"/>
      <c r="R270" s="189"/>
      <c r="S270" s="189"/>
      <c r="T270" s="189"/>
      <c r="U270" s="189"/>
      <c r="V270" s="189"/>
      <c r="W270" s="189"/>
      <c r="X270" s="189"/>
    </row>
    <row r="271" spans="1:24" ht="12.75" customHeight="1" x14ac:dyDescent="0.2">
      <c r="A271" s="204" t="s">
        <v>2465</v>
      </c>
      <c r="B271" s="157" t="s">
        <v>2466</v>
      </c>
      <c r="C271" s="205" t="s">
        <v>2465</v>
      </c>
      <c r="D271" s="208">
        <v>552.26</v>
      </c>
      <c r="E271" s="208">
        <v>0</v>
      </c>
      <c r="F271" s="207">
        <f t="shared" si="9"/>
        <v>0</v>
      </c>
      <c r="G271" s="189"/>
      <c r="H271" s="189"/>
      <c r="I271" s="189"/>
      <c r="J271" s="189"/>
      <c r="K271" s="189"/>
      <c r="L271" s="189"/>
      <c r="M271" s="189"/>
      <c r="N271" s="189"/>
      <c r="O271" s="189"/>
      <c r="P271" s="189"/>
      <c r="Q271" s="189"/>
      <c r="R271" s="189"/>
      <c r="S271" s="189"/>
      <c r="T271" s="189"/>
      <c r="U271" s="189"/>
      <c r="V271" s="189"/>
      <c r="W271" s="189"/>
      <c r="X271" s="189"/>
    </row>
    <row r="272" spans="1:24" ht="12.75" customHeight="1" x14ac:dyDescent="0.2">
      <c r="A272" s="204" t="s">
        <v>2467</v>
      </c>
      <c r="B272" s="157" t="s">
        <v>2468</v>
      </c>
      <c r="C272" s="205" t="s">
        <v>2467</v>
      </c>
      <c r="D272" s="208">
        <v>0</v>
      </c>
      <c r="E272" s="208">
        <v>0</v>
      </c>
      <c r="F272" s="207" t="str">
        <f t="shared" si="9"/>
        <v>-</v>
      </c>
      <c r="G272" s="189"/>
      <c r="H272" s="189"/>
      <c r="I272" s="189"/>
      <c r="J272" s="189"/>
      <c r="K272" s="189"/>
      <c r="L272" s="189"/>
      <c r="M272" s="189"/>
      <c r="N272" s="189"/>
      <c r="O272" s="189"/>
      <c r="P272" s="189"/>
      <c r="Q272" s="189"/>
      <c r="R272" s="189"/>
      <c r="S272" s="189"/>
      <c r="T272" s="189"/>
      <c r="U272" s="189"/>
      <c r="V272" s="189"/>
      <c r="W272" s="189"/>
      <c r="X272" s="189"/>
    </row>
    <row r="273" spans="1:24" ht="24" customHeight="1" x14ac:dyDescent="0.2">
      <c r="A273" s="204" t="s">
        <v>2469</v>
      </c>
      <c r="B273" s="157" t="s">
        <v>2470</v>
      </c>
      <c r="C273" s="205" t="s">
        <v>2469</v>
      </c>
      <c r="D273" s="208">
        <v>0</v>
      </c>
      <c r="E273" s="208">
        <v>0</v>
      </c>
      <c r="F273" s="207" t="str">
        <f t="shared" si="9"/>
        <v>-</v>
      </c>
      <c r="G273" s="189"/>
      <c r="H273" s="189"/>
      <c r="I273" s="189"/>
      <c r="J273" s="189"/>
      <c r="K273" s="189"/>
      <c r="L273" s="189"/>
      <c r="M273" s="189"/>
      <c r="N273" s="189"/>
      <c r="O273" s="189"/>
      <c r="P273" s="189"/>
      <c r="Q273" s="189"/>
      <c r="R273" s="189"/>
      <c r="S273" s="189"/>
      <c r="T273" s="189"/>
      <c r="U273" s="189"/>
      <c r="V273" s="189"/>
      <c r="W273" s="189"/>
      <c r="X273" s="189"/>
    </row>
    <row r="274" spans="1:24" ht="24" customHeight="1" x14ac:dyDescent="0.2">
      <c r="A274" s="204" t="s">
        <v>2471</v>
      </c>
      <c r="B274" s="157" t="s">
        <v>2472</v>
      </c>
      <c r="C274" s="205" t="s">
        <v>2471</v>
      </c>
      <c r="D274" s="208">
        <v>0</v>
      </c>
      <c r="E274" s="208">
        <v>0</v>
      </c>
      <c r="F274" s="207" t="str">
        <f t="shared" si="9"/>
        <v>-</v>
      </c>
      <c r="G274" s="189"/>
      <c r="H274" s="189"/>
      <c r="I274" s="189"/>
      <c r="J274" s="189"/>
      <c r="K274" s="189"/>
      <c r="L274" s="189"/>
      <c r="M274" s="189"/>
      <c r="N274" s="189"/>
      <c r="O274" s="189"/>
      <c r="P274" s="189"/>
      <c r="Q274" s="189"/>
      <c r="R274" s="189"/>
      <c r="S274" s="189"/>
      <c r="T274" s="189"/>
      <c r="U274" s="189"/>
      <c r="V274" s="189"/>
      <c r="W274" s="189"/>
      <c r="X274" s="189"/>
    </row>
    <row r="275" spans="1:24" ht="24" customHeight="1" x14ac:dyDescent="0.2">
      <c r="A275" s="204" t="s">
        <v>2473</v>
      </c>
      <c r="B275" s="157" t="s">
        <v>2474</v>
      </c>
      <c r="C275" s="205" t="s">
        <v>2473</v>
      </c>
      <c r="D275" s="208">
        <v>0</v>
      </c>
      <c r="E275" s="208">
        <v>0</v>
      </c>
      <c r="F275" s="207" t="str">
        <f t="shared" si="9"/>
        <v>-</v>
      </c>
      <c r="G275" s="189"/>
      <c r="H275" s="189"/>
      <c r="I275" s="189"/>
      <c r="J275" s="189"/>
      <c r="K275" s="189"/>
      <c r="L275" s="189"/>
      <c r="M275" s="189"/>
      <c r="N275" s="189"/>
      <c r="O275" s="189"/>
      <c r="P275" s="189"/>
      <c r="Q275" s="189"/>
      <c r="R275" s="189"/>
      <c r="S275" s="189"/>
      <c r="T275" s="189"/>
      <c r="U275" s="189"/>
      <c r="V275" s="189"/>
      <c r="W275" s="189"/>
      <c r="X275" s="189"/>
    </row>
    <row r="276" spans="1:24" ht="24" customHeight="1" x14ac:dyDescent="0.2">
      <c r="A276" s="204" t="s">
        <v>2475</v>
      </c>
      <c r="B276" s="157" t="s">
        <v>2476</v>
      </c>
      <c r="C276" s="205" t="s">
        <v>2475</v>
      </c>
      <c r="D276" s="208">
        <v>0</v>
      </c>
      <c r="E276" s="208">
        <v>0</v>
      </c>
      <c r="F276" s="207" t="str">
        <f t="shared" si="9"/>
        <v>-</v>
      </c>
      <c r="G276" s="189"/>
      <c r="H276" s="189"/>
      <c r="I276" s="189"/>
      <c r="J276" s="189"/>
      <c r="K276" s="189"/>
      <c r="L276" s="189"/>
      <c r="M276" s="189"/>
      <c r="N276" s="189"/>
      <c r="O276" s="189"/>
      <c r="P276" s="189"/>
      <c r="Q276" s="189"/>
      <c r="R276" s="189"/>
      <c r="S276" s="189"/>
      <c r="T276" s="189"/>
      <c r="U276" s="189"/>
      <c r="V276" s="189"/>
      <c r="W276" s="189"/>
      <c r="X276" s="189"/>
    </row>
    <row r="277" spans="1:24" ht="24" customHeight="1" x14ac:dyDescent="0.2">
      <c r="A277" s="204" t="s">
        <v>2477</v>
      </c>
      <c r="B277" s="157" t="s">
        <v>2478</v>
      </c>
      <c r="C277" s="205" t="s">
        <v>2477</v>
      </c>
      <c r="D277" s="208">
        <v>0</v>
      </c>
      <c r="E277" s="208">
        <v>0</v>
      </c>
      <c r="F277" s="207" t="str">
        <f t="shared" si="9"/>
        <v>-</v>
      </c>
      <c r="G277" s="189"/>
      <c r="H277" s="189"/>
      <c r="I277" s="189"/>
      <c r="J277" s="189"/>
      <c r="K277" s="189"/>
      <c r="L277" s="189"/>
      <c r="M277" s="189"/>
      <c r="N277" s="189"/>
      <c r="O277" s="189"/>
      <c r="P277" s="189"/>
      <c r="Q277" s="189"/>
      <c r="R277" s="189"/>
      <c r="S277" s="189"/>
      <c r="T277" s="189"/>
      <c r="U277" s="189"/>
      <c r="V277" s="189"/>
      <c r="W277" s="189"/>
      <c r="X277" s="189"/>
    </row>
    <row r="278" spans="1:24" ht="24" customHeight="1" x14ac:dyDescent="0.2">
      <c r="A278" s="204" t="s">
        <v>2479</v>
      </c>
      <c r="B278" s="157" t="s">
        <v>2480</v>
      </c>
      <c r="C278" s="205" t="s">
        <v>2479</v>
      </c>
      <c r="D278" s="208">
        <v>0</v>
      </c>
      <c r="E278" s="208">
        <v>0</v>
      </c>
      <c r="F278" s="207" t="str">
        <f t="shared" si="9"/>
        <v>-</v>
      </c>
      <c r="G278" s="189"/>
      <c r="H278" s="189"/>
      <c r="I278" s="189"/>
      <c r="J278" s="189"/>
      <c r="K278" s="189"/>
      <c r="L278" s="189"/>
      <c r="M278" s="189"/>
      <c r="N278" s="189"/>
      <c r="O278" s="189"/>
      <c r="P278" s="189"/>
      <c r="Q278" s="189"/>
      <c r="R278" s="189"/>
      <c r="S278" s="189"/>
      <c r="T278" s="189"/>
      <c r="U278" s="189"/>
      <c r="V278" s="189"/>
      <c r="W278" s="189"/>
      <c r="X278" s="189"/>
    </row>
    <row r="279" spans="1:24" ht="24" customHeight="1" x14ac:dyDescent="0.2">
      <c r="A279" s="204" t="s">
        <v>2481</v>
      </c>
      <c r="B279" s="157" t="s">
        <v>2482</v>
      </c>
      <c r="C279" s="205" t="s">
        <v>2481</v>
      </c>
      <c r="D279" s="208">
        <v>0</v>
      </c>
      <c r="E279" s="208">
        <v>0</v>
      </c>
      <c r="F279" s="207" t="str">
        <f t="shared" si="9"/>
        <v>-</v>
      </c>
      <c r="G279" s="189"/>
      <c r="H279" s="189"/>
      <c r="I279" s="189"/>
      <c r="J279" s="189"/>
      <c r="K279" s="189"/>
      <c r="L279" s="189"/>
      <c r="M279" s="189"/>
      <c r="N279" s="189"/>
      <c r="O279" s="189"/>
      <c r="P279" s="189"/>
      <c r="Q279" s="189"/>
      <c r="R279" s="189"/>
      <c r="S279" s="189"/>
      <c r="T279" s="189"/>
      <c r="U279" s="189"/>
      <c r="V279" s="189"/>
      <c r="W279" s="189"/>
      <c r="X279" s="189"/>
    </row>
    <row r="280" spans="1:24" ht="24" customHeight="1" x14ac:dyDescent="0.2">
      <c r="A280" s="204" t="s">
        <v>2483</v>
      </c>
      <c r="B280" s="157" t="s">
        <v>2484</v>
      </c>
      <c r="C280" s="205" t="s">
        <v>2483</v>
      </c>
      <c r="D280" s="208">
        <v>0</v>
      </c>
      <c r="E280" s="208">
        <v>0</v>
      </c>
      <c r="F280" s="207" t="str">
        <f t="shared" si="9"/>
        <v>-</v>
      </c>
      <c r="G280" s="189"/>
      <c r="H280" s="189"/>
      <c r="I280" s="189"/>
      <c r="J280" s="189"/>
      <c r="K280" s="189"/>
      <c r="L280" s="189"/>
      <c r="M280" s="189"/>
      <c r="N280" s="189"/>
      <c r="O280" s="189"/>
      <c r="P280" s="189"/>
      <c r="Q280" s="189"/>
      <c r="R280" s="189"/>
      <c r="S280" s="189"/>
      <c r="T280" s="189"/>
      <c r="U280" s="189"/>
      <c r="V280" s="189"/>
      <c r="W280" s="189"/>
      <c r="X280" s="189"/>
    </row>
    <row r="281" spans="1:24" ht="24" customHeight="1" x14ac:dyDescent="0.2">
      <c r="A281" s="204" t="s">
        <v>2485</v>
      </c>
      <c r="B281" s="157" t="s">
        <v>2486</v>
      </c>
      <c r="C281" s="205" t="s">
        <v>2485</v>
      </c>
      <c r="D281" s="208">
        <v>0</v>
      </c>
      <c r="E281" s="208">
        <v>0</v>
      </c>
      <c r="F281" s="207" t="str">
        <f t="shared" si="9"/>
        <v>-</v>
      </c>
      <c r="G281" s="189"/>
      <c r="H281" s="189"/>
      <c r="I281" s="189"/>
      <c r="J281" s="189"/>
      <c r="K281" s="189"/>
      <c r="L281" s="189"/>
      <c r="M281" s="189"/>
      <c r="N281" s="189"/>
      <c r="O281" s="189"/>
      <c r="P281" s="189"/>
      <c r="Q281" s="189"/>
      <c r="R281" s="189"/>
      <c r="S281" s="189"/>
      <c r="T281" s="189"/>
      <c r="U281" s="189"/>
      <c r="V281" s="189"/>
      <c r="W281" s="189"/>
      <c r="X281" s="189"/>
    </row>
    <row r="282" spans="1:24" ht="24" customHeight="1" x14ac:dyDescent="0.2">
      <c r="A282" s="204" t="s">
        <v>2487</v>
      </c>
      <c r="B282" s="157" t="s">
        <v>2488</v>
      </c>
      <c r="C282" s="205" t="s">
        <v>2487</v>
      </c>
      <c r="D282" s="208">
        <v>0</v>
      </c>
      <c r="E282" s="208">
        <v>0</v>
      </c>
      <c r="F282" s="207" t="str">
        <f t="shared" si="9"/>
        <v>-</v>
      </c>
      <c r="G282" s="189"/>
      <c r="H282" s="189"/>
      <c r="I282" s="189"/>
      <c r="J282" s="189"/>
      <c r="K282" s="189"/>
      <c r="L282" s="189"/>
      <c r="M282" s="189"/>
      <c r="N282" s="189"/>
      <c r="O282" s="189"/>
      <c r="P282" s="189"/>
      <c r="Q282" s="189"/>
      <c r="R282" s="189"/>
      <c r="S282" s="189"/>
      <c r="T282" s="189"/>
      <c r="U282" s="189"/>
      <c r="V282" s="189"/>
      <c r="W282" s="189"/>
      <c r="X282" s="189"/>
    </row>
    <row r="283" spans="1:24" ht="24" customHeight="1" x14ac:dyDescent="0.2">
      <c r="A283" s="204" t="s">
        <v>2489</v>
      </c>
      <c r="B283" s="157" t="s">
        <v>2490</v>
      </c>
      <c r="C283" s="205" t="s">
        <v>2489</v>
      </c>
      <c r="D283" s="208">
        <v>0</v>
      </c>
      <c r="E283" s="208">
        <v>0</v>
      </c>
      <c r="F283" s="207" t="str">
        <f t="shared" si="9"/>
        <v>-</v>
      </c>
      <c r="G283" s="189"/>
      <c r="H283" s="189"/>
      <c r="I283" s="189"/>
      <c r="J283" s="189"/>
      <c r="K283" s="189"/>
      <c r="L283" s="189"/>
      <c r="M283" s="189"/>
      <c r="N283" s="189"/>
      <c r="O283" s="189"/>
      <c r="P283" s="189"/>
      <c r="Q283" s="189"/>
      <c r="R283" s="189"/>
      <c r="S283" s="189"/>
      <c r="T283" s="189"/>
      <c r="U283" s="189"/>
      <c r="V283" s="189"/>
      <c r="W283" s="189"/>
      <c r="X283" s="189"/>
    </row>
    <row r="284" spans="1:24" ht="24" customHeight="1" x14ac:dyDescent="0.2">
      <c r="A284" s="204" t="s">
        <v>2491</v>
      </c>
      <c r="B284" s="157" t="s">
        <v>2492</v>
      </c>
      <c r="C284" s="205" t="s">
        <v>2491</v>
      </c>
      <c r="D284" s="208">
        <v>0</v>
      </c>
      <c r="E284" s="208">
        <v>0</v>
      </c>
      <c r="F284" s="207" t="str">
        <f t="shared" si="9"/>
        <v>-</v>
      </c>
      <c r="G284" s="189"/>
      <c r="H284" s="189"/>
      <c r="I284" s="189"/>
      <c r="J284" s="189"/>
      <c r="K284" s="189"/>
      <c r="L284" s="189"/>
      <c r="M284" s="189"/>
      <c r="N284" s="189"/>
      <c r="O284" s="189"/>
      <c r="P284" s="189"/>
      <c r="Q284" s="189"/>
      <c r="R284" s="189"/>
      <c r="S284" s="189"/>
      <c r="T284" s="189"/>
      <c r="U284" s="189"/>
      <c r="V284" s="189"/>
      <c r="W284" s="189"/>
      <c r="X284" s="189"/>
    </row>
    <row r="285" spans="1:24" ht="24" customHeight="1" x14ac:dyDescent="0.2">
      <c r="A285" s="204" t="s">
        <v>2493</v>
      </c>
      <c r="B285" s="157" t="s">
        <v>2494</v>
      </c>
      <c r="C285" s="205" t="s">
        <v>2493</v>
      </c>
      <c r="D285" s="208">
        <v>0</v>
      </c>
      <c r="E285" s="208">
        <v>0</v>
      </c>
      <c r="F285" s="207" t="str">
        <f t="shared" si="9"/>
        <v>-</v>
      </c>
      <c r="G285" s="189"/>
      <c r="H285" s="189"/>
      <c r="I285" s="189"/>
      <c r="J285" s="189"/>
      <c r="K285" s="189"/>
      <c r="L285" s="189"/>
      <c r="M285" s="189"/>
      <c r="N285" s="189"/>
      <c r="O285" s="189"/>
      <c r="P285" s="189"/>
      <c r="Q285" s="189"/>
      <c r="R285" s="189"/>
      <c r="S285" s="189"/>
      <c r="T285" s="189"/>
      <c r="U285" s="189"/>
      <c r="V285" s="189"/>
      <c r="W285" s="189"/>
      <c r="X285" s="189"/>
    </row>
    <row r="286" spans="1:24" ht="24" customHeight="1" x14ac:dyDescent="0.2">
      <c r="A286" s="204" t="s">
        <v>2495</v>
      </c>
      <c r="B286" s="157" t="s">
        <v>2496</v>
      </c>
      <c r="C286" s="205" t="s">
        <v>2495</v>
      </c>
      <c r="D286" s="208">
        <v>0</v>
      </c>
      <c r="E286" s="208">
        <v>0</v>
      </c>
      <c r="F286" s="207" t="str">
        <f t="shared" si="9"/>
        <v>-</v>
      </c>
      <c r="G286" s="189"/>
      <c r="H286" s="189"/>
      <c r="I286" s="189"/>
      <c r="J286" s="189"/>
      <c r="K286" s="189"/>
      <c r="L286" s="189"/>
      <c r="M286" s="189"/>
      <c r="N286" s="189"/>
      <c r="O286" s="189"/>
      <c r="P286" s="189"/>
      <c r="Q286" s="189"/>
      <c r="R286" s="189"/>
      <c r="S286" s="189"/>
      <c r="T286" s="189"/>
      <c r="U286" s="189"/>
      <c r="V286" s="189"/>
      <c r="W286" s="189"/>
      <c r="X286" s="189"/>
    </row>
    <row r="287" spans="1:24" ht="12.75" customHeight="1" x14ac:dyDescent="0.2">
      <c r="A287" s="204" t="s">
        <v>2497</v>
      </c>
      <c r="B287" s="157" t="s">
        <v>2498</v>
      </c>
      <c r="C287" s="205" t="s">
        <v>2499</v>
      </c>
      <c r="D287" s="208">
        <v>161917.45000000001</v>
      </c>
      <c r="E287" s="208">
        <v>247486.64</v>
      </c>
      <c r="F287" s="207">
        <f t="shared" si="9"/>
        <v>152.8474170016882</v>
      </c>
      <c r="G287" s="189"/>
      <c r="H287" s="189"/>
      <c r="I287" s="189"/>
      <c r="J287" s="189"/>
      <c r="K287" s="189"/>
      <c r="L287" s="189"/>
      <c r="M287" s="189"/>
      <c r="N287" s="189"/>
      <c r="O287" s="189"/>
      <c r="P287" s="189"/>
      <c r="Q287" s="189"/>
      <c r="R287" s="189"/>
      <c r="S287" s="189"/>
      <c r="T287" s="189"/>
      <c r="U287" s="189"/>
      <c r="V287" s="189"/>
      <c r="W287" s="189"/>
      <c r="X287" s="189"/>
    </row>
    <row r="288" spans="1:24" ht="12.75" customHeight="1" x14ac:dyDescent="0.2">
      <c r="A288" s="204" t="s">
        <v>2497</v>
      </c>
      <c r="B288" s="157" t="s">
        <v>2500</v>
      </c>
      <c r="C288" s="205" t="s">
        <v>2501</v>
      </c>
      <c r="D288" s="208">
        <v>0</v>
      </c>
      <c r="E288" s="208">
        <v>0</v>
      </c>
      <c r="F288" s="207" t="str">
        <f t="shared" si="9"/>
        <v>-</v>
      </c>
      <c r="G288" s="189"/>
      <c r="H288" s="189"/>
      <c r="I288" s="189"/>
      <c r="J288" s="189"/>
      <c r="K288" s="189"/>
      <c r="L288" s="189"/>
      <c r="M288" s="189"/>
      <c r="N288" s="189"/>
      <c r="O288" s="189"/>
      <c r="P288" s="189"/>
      <c r="Q288" s="189"/>
      <c r="R288" s="189"/>
      <c r="S288" s="189"/>
      <c r="T288" s="189"/>
      <c r="U288" s="189"/>
      <c r="V288" s="189"/>
      <c r="W288" s="189"/>
      <c r="X288" s="189"/>
    </row>
    <row r="289" spans="1:24" ht="12.75" customHeight="1" x14ac:dyDescent="0.2">
      <c r="A289" s="204" t="s">
        <v>2502</v>
      </c>
      <c r="B289" s="157" t="s">
        <v>2503</v>
      </c>
      <c r="C289" s="205" t="s">
        <v>2504</v>
      </c>
      <c r="D289" s="208">
        <v>0</v>
      </c>
      <c r="E289" s="208">
        <v>0</v>
      </c>
      <c r="F289" s="207" t="str">
        <f t="shared" si="9"/>
        <v>-</v>
      </c>
      <c r="G289" s="189"/>
      <c r="H289" s="189"/>
      <c r="I289" s="189"/>
      <c r="J289" s="189"/>
      <c r="K289" s="189"/>
      <c r="L289" s="189"/>
      <c r="M289" s="189"/>
      <c r="N289" s="189"/>
      <c r="O289" s="189"/>
      <c r="P289" s="189"/>
      <c r="Q289" s="189"/>
      <c r="R289" s="189"/>
      <c r="S289" s="189"/>
      <c r="T289" s="189"/>
      <c r="U289" s="189"/>
      <c r="V289" s="189"/>
      <c r="W289" s="189"/>
      <c r="X289" s="189"/>
    </row>
    <row r="290" spans="1:24" ht="12.75" customHeight="1" x14ac:dyDescent="0.2">
      <c r="A290" s="204" t="s">
        <v>2502</v>
      </c>
      <c r="B290" s="157" t="s">
        <v>2505</v>
      </c>
      <c r="C290" s="205" t="s">
        <v>2506</v>
      </c>
      <c r="D290" s="208">
        <v>0</v>
      </c>
      <c r="E290" s="208">
        <v>0</v>
      </c>
      <c r="F290" s="207" t="str">
        <f t="shared" si="9"/>
        <v>-</v>
      </c>
      <c r="G290" s="189"/>
      <c r="H290" s="189"/>
      <c r="I290" s="189"/>
      <c r="J290" s="189"/>
      <c r="K290" s="189"/>
      <c r="L290" s="189"/>
      <c r="M290" s="189"/>
      <c r="N290" s="189"/>
      <c r="O290" s="189"/>
      <c r="P290" s="189"/>
      <c r="Q290" s="189"/>
      <c r="R290" s="189"/>
      <c r="S290" s="189"/>
      <c r="T290" s="189"/>
      <c r="U290" s="189"/>
      <c r="V290" s="189"/>
      <c r="W290" s="189"/>
      <c r="X290" s="189"/>
    </row>
    <row r="291" spans="1:24" ht="12.75" customHeight="1" x14ac:dyDescent="0.2">
      <c r="A291" s="204" t="s">
        <v>2507</v>
      </c>
      <c r="B291" s="157" t="s">
        <v>2508</v>
      </c>
      <c r="C291" s="205" t="s">
        <v>2509</v>
      </c>
      <c r="D291" s="208">
        <v>0</v>
      </c>
      <c r="E291" s="208">
        <v>0</v>
      </c>
      <c r="F291" s="207" t="str">
        <f t="shared" si="9"/>
        <v>-</v>
      </c>
      <c r="G291" s="189"/>
      <c r="H291" s="189"/>
      <c r="I291" s="189"/>
      <c r="J291" s="189"/>
      <c r="K291" s="189"/>
      <c r="L291" s="189"/>
      <c r="M291" s="189"/>
      <c r="N291" s="189"/>
      <c r="O291" s="189"/>
      <c r="P291" s="189"/>
      <c r="Q291" s="189"/>
      <c r="R291" s="189"/>
      <c r="S291" s="189"/>
      <c r="T291" s="189"/>
      <c r="U291" s="189"/>
      <c r="V291" s="189"/>
      <c r="W291" s="189"/>
      <c r="X291" s="189"/>
    </row>
    <row r="292" spans="1:24" ht="12.75" customHeight="1" x14ac:dyDescent="0.2">
      <c r="A292" s="204" t="s">
        <v>2507</v>
      </c>
      <c r="B292" s="157" t="s">
        <v>2510</v>
      </c>
      <c r="C292" s="205" t="s">
        <v>2511</v>
      </c>
      <c r="D292" s="208">
        <v>0</v>
      </c>
      <c r="E292" s="208">
        <v>0</v>
      </c>
      <c r="F292" s="207" t="str">
        <f t="shared" si="9"/>
        <v>-</v>
      </c>
      <c r="G292" s="189"/>
      <c r="H292" s="189"/>
      <c r="I292" s="189"/>
      <c r="J292" s="189"/>
      <c r="K292" s="189"/>
      <c r="L292" s="189"/>
      <c r="M292" s="189"/>
      <c r="N292" s="189"/>
      <c r="O292" s="189"/>
      <c r="P292" s="189"/>
      <c r="Q292" s="189"/>
      <c r="R292" s="189"/>
      <c r="S292" s="189"/>
      <c r="T292" s="189"/>
      <c r="U292" s="189"/>
      <c r="V292" s="189"/>
      <c r="W292" s="189"/>
      <c r="X292" s="189"/>
    </row>
    <row r="293" spans="1:24" ht="12.75" customHeight="1" x14ac:dyDescent="0.2">
      <c r="A293" s="204" t="s">
        <v>2512</v>
      </c>
      <c r="B293" s="157" t="s">
        <v>2513</v>
      </c>
      <c r="C293" s="205" t="s">
        <v>2514</v>
      </c>
      <c r="D293" s="208">
        <v>0</v>
      </c>
      <c r="E293" s="208">
        <v>0</v>
      </c>
      <c r="F293" s="207" t="str">
        <f t="shared" si="9"/>
        <v>-</v>
      </c>
      <c r="G293" s="189"/>
      <c r="H293" s="189"/>
      <c r="I293" s="189"/>
      <c r="J293" s="189"/>
      <c r="K293" s="189"/>
      <c r="L293" s="189"/>
      <c r="M293" s="189"/>
      <c r="N293" s="189"/>
      <c r="O293" s="189"/>
      <c r="P293" s="189"/>
      <c r="Q293" s="189"/>
      <c r="R293" s="189"/>
      <c r="S293" s="189"/>
      <c r="T293" s="189"/>
      <c r="U293" s="189"/>
      <c r="V293" s="189"/>
      <c r="W293" s="189"/>
      <c r="X293" s="189"/>
    </row>
    <row r="294" spans="1:24" ht="12.75" customHeight="1" x14ac:dyDescent="0.2">
      <c r="A294" s="204" t="s">
        <v>2512</v>
      </c>
      <c r="B294" s="157" t="s">
        <v>2515</v>
      </c>
      <c r="C294" s="205" t="s">
        <v>2516</v>
      </c>
      <c r="D294" s="208">
        <v>0</v>
      </c>
      <c r="E294" s="208">
        <v>0</v>
      </c>
      <c r="F294" s="207" t="str">
        <f t="shared" ref="F294:F325" si="10">IF(D294&gt;0,IF(E294/D294&gt;=100,"&gt;&gt;100",E294/D294*100),"-")</f>
        <v>-</v>
      </c>
      <c r="G294" s="189"/>
      <c r="H294" s="189"/>
      <c r="I294" s="189"/>
      <c r="J294" s="189"/>
      <c r="K294" s="189"/>
      <c r="L294" s="189"/>
      <c r="M294" s="189"/>
      <c r="N294" s="189"/>
      <c r="O294" s="189"/>
      <c r="P294" s="189"/>
      <c r="Q294" s="189"/>
      <c r="R294" s="189"/>
      <c r="S294" s="189"/>
      <c r="T294" s="189"/>
      <c r="U294" s="189"/>
      <c r="V294" s="189"/>
      <c r="W294" s="189"/>
      <c r="X294" s="189"/>
    </row>
    <row r="295" spans="1:24" ht="12.75" customHeight="1" x14ac:dyDescent="0.2">
      <c r="A295" s="204" t="s">
        <v>2517</v>
      </c>
      <c r="B295" s="158" t="s">
        <v>2518</v>
      </c>
      <c r="C295" s="205" t="s">
        <v>2517</v>
      </c>
      <c r="D295" s="208">
        <v>0</v>
      </c>
      <c r="E295" s="208">
        <v>0</v>
      </c>
      <c r="F295" s="207" t="str">
        <f t="shared" si="10"/>
        <v>-</v>
      </c>
      <c r="G295" s="189"/>
      <c r="H295" s="189"/>
      <c r="I295" s="189"/>
      <c r="J295" s="189"/>
      <c r="K295" s="189"/>
      <c r="L295" s="189"/>
      <c r="M295" s="189"/>
      <c r="N295" s="189"/>
      <c r="O295" s="189"/>
      <c r="P295" s="189"/>
      <c r="Q295" s="189"/>
      <c r="R295" s="189"/>
      <c r="S295" s="189"/>
      <c r="T295" s="189"/>
      <c r="U295" s="189"/>
      <c r="V295" s="189"/>
      <c r="W295" s="189"/>
      <c r="X295" s="189"/>
    </row>
    <row r="296" spans="1:24" ht="12.75" customHeight="1" x14ac:dyDescent="0.2">
      <c r="A296" s="204" t="s">
        <v>2519</v>
      </c>
      <c r="B296" s="158" t="s">
        <v>2520</v>
      </c>
      <c r="C296" s="205" t="s">
        <v>2519</v>
      </c>
      <c r="D296" s="208">
        <v>0</v>
      </c>
      <c r="E296" s="208">
        <v>0</v>
      </c>
      <c r="F296" s="207" t="str">
        <f t="shared" si="10"/>
        <v>-</v>
      </c>
      <c r="G296" s="189"/>
      <c r="H296" s="189"/>
      <c r="I296" s="189"/>
      <c r="J296" s="189"/>
      <c r="K296" s="189"/>
      <c r="L296" s="189"/>
      <c r="M296" s="189"/>
      <c r="N296" s="189"/>
      <c r="O296" s="189"/>
      <c r="P296" s="189"/>
      <c r="Q296" s="189"/>
      <c r="R296" s="189"/>
      <c r="S296" s="189"/>
      <c r="T296" s="189"/>
      <c r="U296" s="189"/>
      <c r="V296" s="189"/>
      <c r="W296" s="189"/>
      <c r="X296" s="189"/>
    </row>
    <row r="297" spans="1:24" ht="12.75" customHeight="1" x14ac:dyDescent="0.2">
      <c r="A297" s="204" t="s">
        <v>2521</v>
      </c>
      <c r="B297" s="158" t="s">
        <v>2522</v>
      </c>
      <c r="C297" s="205" t="s">
        <v>2521</v>
      </c>
      <c r="D297" s="208">
        <v>0</v>
      </c>
      <c r="E297" s="208">
        <v>0</v>
      </c>
      <c r="F297" s="207" t="str">
        <f t="shared" si="10"/>
        <v>-</v>
      </c>
      <c r="G297" s="189"/>
      <c r="H297" s="189"/>
      <c r="I297" s="189"/>
      <c r="J297" s="189"/>
      <c r="K297" s="189"/>
      <c r="L297" s="189"/>
      <c r="M297" s="189"/>
      <c r="N297" s="189"/>
      <c r="O297" s="189"/>
      <c r="P297" s="189"/>
      <c r="Q297" s="189"/>
      <c r="R297" s="189"/>
      <c r="S297" s="189"/>
      <c r="T297" s="189"/>
      <c r="U297" s="189"/>
      <c r="V297" s="189"/>
      <c r="W297" s="189"/>
      <c r="X297" s="189"/>
    </row>
    <row r="298" spans="1:24" ht="12.75" customHeight="1" x14ac:dyDescent="0.2">
      <c r="A298" s="204" t="s">
        <v>2523</v>
      </c>
      <c r="B298" s="158" t="s">
        <v>2524</v>
      </c>
      <c r="C298" s="205" t="s">
        <v>2523</v>
      </c>
      <c r="D298" s="208">
        <v>0</v>
      </c>
      <c r="E298" s="208">
        <v>0</v>
      </c>
      <c r="F298" s="207" t="str">
        <f t="shared" si="10"/>
        <v>-</v>
      </c>
      <c r="G298" s="189"/>
      <c r="H298" s="189"/>
      <c r="I298" s="189"/>
      <c r="J298" s="189"/>
      <c r="K298" s="189"/>
      <c r="L298" s="189"/>
      <c r="M298" s="189"/>
      <c r="N298" s="189"/>
      <c r="O298" s="189"/>
      <c r="P298" s="189"/>
      <c r="Q298" s="189"/>
      <c r="R298" s="189"/>
      <c r="S298" s="189"/>
      <c r="T298" s="189"/>
      <c r="U298" s="189"/>
      <c r="V298" s="189"/>
      <c r="W298" s="189"/>
      <c r="X298" s="189"/>
    </row>
    <row r="299" spans="1:24" ht="12.75" customHeight="1" x14ac:dyDescent="0.2">
      <c r="A299" s="204" t="s">
        <v>2525</v>
      </c>
      <c r="B299" s="158" t="s">
        <v>2526</v>
      </c>
      <c r="C299" s="205" t="s">
        <v>2525</v>
      </c>
      <c r="D299" s="208">
        <v>0</v>
      </c>
      <c r="E299" s="208">
        <v>0</v>
      </c>
      <c r="F299" s="207" t="str">
        <f t="shared" si="10"/>
        <v>-</v>
      </c>
      <c r="G299" s="189"/>
      <c r="H299" s="189"/>
      <c r="I299" s="189"/>
      <c r="J299" s="189"/>
      <c r="K299" s="189"/>
      <c r="L299" s="189"/>
      <c r="M299" s="189"/>
      <c r="N299" s="189"/>
      <c r="O299" s="189"/>
      <c r="P299" s="189"/>
      <c r="Q299" s="189"/>
      <c r="R299" s="189"/>
      <c r="S299" s="189"/>
      <c r="T299" s="189"/>
      <c r="U299" s="189"/>
      <c r="V299" s="189"/>
      <c r="W299" s="189"/>
      <c r="X299" s="189"/>
    </row>
    <row r="300" spans="1:24" ht="12.75" customHeight="1" x14ac:dyDescent="0.2">
      <c r="A300" s="204" t="s">
        <v>2527</v>
      </c>
      <c r="B300" s="158" t="s">
        <v>2528</v>
      </c>
      <c r="C300" s="205" t="s">
        <v>2527</v>
      </c>
      <c r="D300" s="208">
        <v>0</v>
      </c>
      <c r="E300" s="208">
        <v>0</v>
      </c>
      <c r="F300" s="207" t="str">
        <f t="shared" si="10"/>
        <v>-</v>
      </c>
      <c r="G300" s="189"/>
      <c r="H300" s="189"/>
      <c r="I300" s="189"/>
      <c r="J300" s="189"/>
      <c r="K300" s="189"/>
      <c r="L300" s="189"/>
      <c r="M300" s="189"/>
      <c r="N300" s="189"/>
      <c r="O300" s="189"/>
      <c r="P300" s="189"/>
      <c r="Q300" s="189"/>
      <c r="R300" s="189"/>
      <c r="S300" s="189"/>
      <c r="T300" s="189"/>
      <c r="U300" s="189"/>
      <c r="V300" s="189"/>
      <c r="W300" s="189"/>
      <c r="X300" s="189"/>
    </row>
    <row r="301" spans="1:24" ht="12.75" customHeight="1" x14ac:dyDescent="0.2">
      <c r="A301" s="204" t="s">
        <v>2529</v>
      </c>
      <c r="B301" s="158" t="s">
        <v>2530</v>
      </c>
      <c r="C301" s="205" t="s">
        <v>2529</v>
      </c>
      <c r="D301" s="208">
        <v>0</v>
      </c>
      <c r="E301" s="208">
        <v>0</v>
      </c>
      <c r="F301" s="207" t="str">
        <f t="shared" si="10"/>
        <v>-</v>
      </c>
      <c r="G301" s="189"/>
      <c r="H301" s="189"/>
      <c r="I301" s="189"/>
      <c r="J301" s="189"/>
      <c r="K301" s="189"/>
      <c r="L301" s="189"/>
      <c r="M301" s="189"/>
      <c r="N301" s="189"/>
      <c r="O301" s="189"/>
      <c r="P301" s="189"/>
      <c r="Q301" s="189"/>
      <c r="R301" s="189"/>
      <c r="S301" s="189"/>
      <c r="T301" s="189"/>
      <c r="U301" s="189"/>
      <c r="V301" s="189"/>
      <c r="W301" s="189"/>
      <c r="X301" s="189"/>
    </row>
    <row r="302" spans="1:24" ht="12.75" customHeight="1" x14ac:dyDescent="0.2">
      <c r="A302" s="204" t="s">
        <v>2531</v>
      </c>
      <c r="B302" s="158" t="s">
        <v>2532</v>
      </c>
      <c r="C302" s="205" t="s">
        <v>2531</v>
      </c>
      <c r="D302" s="208">
        <v>0</v>
      </c>
      <c r="E302" s="208">
        <v>0</v>
      </c>
      <c r="F302" s="207" t="str">
        <f t="shared" si="10"/>
        <v>-</v>
      </c>
      <c r="G302" s="189"/>
      <c r="H302" s="189"/>
      <c r="I302" s="189"/>
      <c r="J302" s="189"/>
      <c r="K302" s="189"/>
      <c r="L302" s="189"/>
      <c r="M302" s="189"/>
      <c r="N302" s="189"/>
      <c r="O302" s="189"/>
      <c r="P302" s="189"/>
      <c r="Q302" s="189"/>
      <c r="R302" s="189"/>
      <c r="S302" s="189"/>
      <c r="T302" s="189"/>
      <c r="U302" s="189"/>
      <c r="V302" s="189"/>
      <c r="W302" s="189"/>
      <c r="X302" s="189"/>
    </row>
    <row r="303" spans="1:24" ht="12.75" customHeight="1" x14ac:dyDescent="0.2">
      <c r="A303" s="204" t="s">
        <v>2533</v>
      </c>
      <c r="B303" s="158" t="s">
        <v>2534</v>
      </c>
      <c r="C303" s="205" t="s">
        <v>2533</v>
      </c>
      <c r="D303" s="208">
        <v>0</v>
      </c>
      <c r="E303" s="208">
        <v>0</v>
      </c>
      <c r="F303" s="207" t="str">
        <f t="shared" si="10"/>
        <v>-</v>
      </c>
      <c r="G303" s="189"/>
      <c r="H303" s="189"/>
      <c r="I303" s="189"/>
      <c r="J303" s="189"/>
      <c r="K303" s="189"/>
      <c r="L303" s="189"/>
      <c r="M303" s="189"/>
      <c r="N303" s="189"/>
      <c r="O303" s="189"/>
      <c r="P303" s="189"/>
      <c r="Q303" s="189"/>
      <c r="R303" s="189"/>
      <c r="S303" s="189"/>
      <c r="T303" s="189"/>
      <c r="U303" s="189"/>
      <c r="V303" s="189"/>
      <c r="W303" s="189"/>
      <c r="X303" s="189"/>
    </row>
    <row r="304" spans="1:24" ht="12.75" customHeight="1" x14ac:dyDescent="0.2">
      <c r="A304" s="204" t="s">
        <v>2535</v>
      </c>
      <c r="B304" s="158" t="s">
        <v>2536</v>
      </c>
      <c r="C304" s="205" t="s">
        <v>2535</v>
      </c>
      <c r="D304" s="208">
        <v>0</v>
      </c>
      <c r="E304" s="208">
        <v>0</v>
      </c>
      <c r="F304" s="207" t="str">
        <f t="shared" si="10"/>
        <v>-</v>
      </c>
      <c r="G304" s="189"/>
      <c r="H304" s="189"/>
      <c r="I304" s="189"/>
      <c r="J304" s="189"/>
      <c r="K304" s="189"/>
      <c r="L304" s="189"/>
      <c r="M304" s="189"/>
      <c r="N304" s="189"/>
      <c r="O304" s="189"/>
      <c r="P304" s="189"/>
      <c r="Q304" s="189"/>
      <c r="R304" s="189"/>
      <c r="S304" s="189"/>
      <c r="T304" s="189"/>
      <c r="U304" s="189"/>
      <c r="V304" s="189"/>
      <c r="W304" s="189"/>
      <c r="X304" s="189"/>
    </row>
    <row r="305" spans="1:24" ht="24" customHeight="1" x14ac:dyDescent="0.2">
      <c r="A305" s="204" t="s">
        <v>2537</v>
      </c>
      <c r="B305" s="158" t="s">
        <v>2538</v>
      </c>
      <c r="C305" s="205" t="s">
        <v>2537</v>
      </c>
      <c r="D305" s="208">
        <v>0</v>
      </c>
      <c r="E305" s="208">
        <v>0</v>
      </c>
      <c r="F305" s="207" t="str">
        <f t="shared" si="10"/>
        <v>-</v>
      </c>
      <c r="G305" s="189"/>
      <c r="H305" s="189"/>
      <c r="I305" s="189"/>
      <c r="J305" s="189"/>
      <c r="K305" s="189"/>
      <c r="L305" s="189"/>
      <c r="M305" s="189"/>
      <c r="N305" s="189"/>
      <c r="O305" s="189"/>
      <c r="P305" s="189"/>
      <c r="Q305" s="189"/>
      <c r="R305" s="189"/>
      <c r="S305" s="189"/>
      <c r="T305" s="189"/>
      <c r="U305" s="189"/>
      <c r="V305" s="189"/>
      <c r="W305" s="189"/>
      <c r="X305" s="189"/>
    </row>
    <row r="306" spans="1:24" ht="24" customHeight="1" x14ac:dyDescent="0.2">
      <c r="A306" s="204" t="s">
        <v>1969</v>
      </c>
      <c r="B306" s="158" t="s">
        <v>1970</v>
      </c>
      <c r="C306" s="205" t="s">
        <v>1969</v>
      </c>
      <c r="D306" s="208">
        <v>0</v>
      </c>
      <c r="E306" s="208">
        <v>0</v>
      </c>
      <c r="F306" s="207" t="str">
        <f t="shared" si="10"/>
        <v>-</v>
      </c>
      <c r="G306" s="189"/>
      <c r="H306" s="189"/>
      <c r="I306" s="189"/>
      <c r="J306" s="189"/>
      <c r="K306" s="189"/>
      <c r="L306" s="189"/>
      <c r="M306" s="189"/>
      <c r="N306" s="189"/>
      <c r="O306" s="189"/>
      <c r="P306" s="189"/>
      <c r="Q306" s="189"/>
      <c r="R306" s="189"/>
      <c r="S306" s="189"/>
      <c r="T306" s="189"/>
      <c r="U306" s="189"/>
      <c r="V306" s="189"/>
      <c r="W306" s="189"/>
      <c r="X306" s="189"/>
    </row>
    <row r="307" spans="1:24" ht="24" customHeight="1" x14ac:dyDescent="0.2">
      <c r="A307" s="204" t="s">
        <v>2539</v>
      </c>
      <c r="B307" s="158" t="s">
        <v>2540</v>
      </c>
      <c r="C307" s="205" t="s">
        <v>2539</v>
      </c>
      <c r="D307" s="208">
        <v>0</v>
      </c>
      <c r="E307" s="208">
        <v>0</v>
      </c>
      <c r="F307" s="207" t="str">
        <f t="shared" si="10"/>
        <v>-</v>
      </c>
      <c r="G307" s="189"/>
      <c r="H307" s="189"/>
      <c r="I307" s="189"/>
      <c r="J307" s="189"/>
      <c r="K307" s="189"/>
      <c r="L307" s="189"/>
      <c r="M307" s="189"/>
      <c r="N307" s="189"/>
      <c r="O307" s="189"/>
      <c r="P307" s="189"/>
      <c r="Q307" s="189"/>
      <c r="R307" s="189"/>
      <c r="S307" s="189"/>
      <c r="T307" s="189"/>
      <c r="U307" s="189"/>
      <c r="V307" s="189"/>
      <c r="W307" s="189"/>
      <c r="X307" s="189"/>
    </row>
    <row r="308" spans="1:24" ht="12.75" customHeight="1" x14ac:dyDescent="0.2">
      <c r="A308" s="204" t="s">
        <v>2541</v>
      </c>
      <c r="B308" s="158" t="s">
        <v>2542</v>
      </c>
      <c r="C308" s="205" t="s">
        <v>2541</v>
      </c>
      <c r="D308" s="208">
        <v>0</v>
      </c>
      <c r="E308" s="208">
        <v>0</v>
      </c>
      <c r="F308" s="207" t="str">
        <f t="shared" si="10"/>
        <v>-</v>
      </c>
      <c r="G308" s="189"/>
      <c r="H308" s="189"/>
      <c r="I308" s="189"/>
      <c r="J308" s="189"/>
      <c r="K308" s="189"/>
      <c r="L308" s="189"/>
      <c r="M308" s="189"/>
      <c r="N308" s="189"/>
      <c r="O308" s="189"/>
      <c r="P308" s="189"/>
      <c r="Q308" s="189"/>
      <c r="R308" s="189"/>
      <c r="S308" s="189"/>
      <c r="T308" s="189"/>
      <c r="U308" s="189"/>
      <c r="V308" s="189"/>
      <c r="W308" s="189"/>
      <c r="X308" s="189"/>
    </row>
    <row r="309" spans="1:24" ht="24" customHeight="1" x14ac:dyDescent="0.2">
      <c r="A309" s="204" t="s">
        <v>2543</v>
      </c>
      <c r="B309" s="158" t="s">
        <v>2544</v>
      </c>
      <c r="C309" s="205" t="s">
        <v>2543</v>
      </c>
      <c r="D309" s="208">
        <v>0</v>
      </c>
      <c r="E309" s="208">
        <v>0</v>
      </c>
      <c r="F309" s="207" t="str">
        <f t="shared" si="10"/>
        <v>-</v>
      </c>
      <c r="G309" s="189"/>
      <c r="H309" s="189"/>
      <c r="I309" s="189"/>
      <c r="J309" s="189"/>
      <c r="K309" s="189"/>
      <c r="L309" s="189"/>
      <c r="M309" s="189"/>
      <c r="N309" s="189"/>
      <c r="O309" s="189"/>
      <c r="P309" s="189"/>
      <c r="Q309" s="189"/>
      <c r="R309" s="189"/>
      <c r="S309" s="189"/>
      <c r="T309" s="189"/>
      <c r="U309" s="189"/>
      <c r="V309" s="189"/>
      <c r="W309" s="189"/>
      <c r="X309" s="189"/>
    </row>
    <row r="310" spans="1:24" ht="24" customHeight="1" x14ac:dyDescent="0.2">
      <c r="A310" s="204" t="s">
        <v>2545</v>
      </c>
      <c r="B310" s="158" t="s">
        <v>2546</v>
      </c>
      <c r="C310" s="205" t="s">
        <v>2545</v>
      </c>
      <c r="D310" s="208">
        <v>0</v>
      </c>
      <c r="E310" s="208">
        <v>0</v>
      </c>
      <c r="F310" s="207" t="str">
        <f t="shared" si="10"/>
        <v>-</v>
      </c>
      <c r="G310" s="189"/>
      <c r="H310" s="189"/>
      <c r="I310" s="189"/>
      <c r="J310" s="189"/>
      <c r="K310" s="189"/>
      <c r="L310" s="189"/>
      <c r="M310" s="189"/>
      <c r="N310" s="189"/>
      <c r="O310" s="189"/>
      <c r="P310" s="189"/>
      <c r="Q310" s="189"/>
      <c r="R310" s="189"/>
      <c r="S310" s="189"/>
      <c r="T310" s="189"/>
      <c r="U310" s="189"/>
      <c r="V310" s="189"/>
      <c r="W310" s="189"/>
      <c r="X310" s="189"/>
    </row>
    <row r="311" spans="1:24" ht="24" customHeight="1" x14ac:dyDescent="0.2">
      <c r="A311" s="204" t="s">
        <v>2547</v>
      </c>
      <c r="B311" s="158" t="s">
        <v>2548</v>
      </c>
      <c r="C311" s="205" t="s">
        <v>2547</v>
      </c>
      <c r="D311" s="208">
        <v>0</v>
      </c>
      <c r="E311" s="208">
        <v>0</v>
      </c>
      <c r="F311" s="207" t="str">
        <f t="shared" si="10"/>
        <v>-</v>
      </c>
      <c r="G311" s="189"/>
      <c r="H311" s="189"/>
      <c r="I311" s="189"/>
      <c r="J311" s="189"/>
      <c r="K311" s="189"/>
      <c r="L311" s="189"/>
      <c r="M311" s="189"/>
      <c r="N311" s="189"/>
      <c r="O311" s="189"/>
      <c r="P311" s="189"/>
      <c r="Q311" s="189"/>
      <c r="R311" s="189"/>
      <c r="S311" s="189"/>
      <c r="T311" s="189"/>
      <c r="U311" s="189"/>
      <c r="V311" s="189"/>
      <c r="W311" s="189"/>
      <c r="X311" s="189"/>
    </row>
    <row r="312" spans="1:24" ht="24" customHeight="1" x14ac:dyDescent="0.2">
      <c r="A312" s="204" t="s">
        <v>1971</v>
      </c>
      <c r="B312" s="158" t="s">
        <v>1972</v>
      </c>
      <c r="C312" s="205" t="s">
        <v>1971</v>
      </c>
      <c r="D312" s="208">
        <v>0</v>
      </c>
      <c r="E312" s="208">
        <v>0</v>
      </c>
      <c r="F312" s="207" t="str">
        <f t="shared" si="10"/>
        <v>-</v>
      </c>
      <c r="G312" s="189"/>
      <c r="H312" s="189"/>
      <c r="I312" s="189"/>
      <c r="J312" s="189"/>
      <c r="K312" s="189"/>
      <c r="L312" s="189"/>
      <c r="M312" s="189"/>
      <c r="N312" s="189"/>
      <c r="O312" s="189"/>
      <c r="P312" s="189"/>
      <c r="Q312" s="189"/>
      <c r="R312" s="189"/>
      <c r="S312" s="189"/>
      <c r="T312" s="189"/>
      <c r="U312" s="189"/>
      <c r="V312" s="189"/>
      <c r="W312" s="189"/>
      <c r="X312" s="189"/>
    </row>
    <row r="313" spans="1:24" ht="24" customHeight="1" x14ac:dyDescent="0.2">
      <c r="A313" s="204" t="s">
        <v>1973</v>
      </c>
      <c r="B313" s="158" t="s">
        <v>1974</v>
      </c>
      <c r="C313" s="205" t="s">
        <v>1973</v>
      </c>
      <c r="D313" s="208">
        <v>0</v>
      </c>
      <c r="E313" s="208">
        <v>0</v>
      </c>
      <c r="F313" s="207" t="str">
        <f t="shared" si="10"/>
        <v>-</v>
      </c>
      <c r="G313" s="189"/>
      <c r="H313" s="189"/>
      <c r="I313" s="189"/>
      <c r="J313" s="189"/>
      <c r="K313" s="189"/>
      <c r="L313" s="189"/>
      <c r="M313" s="189"/>
      <c r="N313" s="189"/>
      <c r="O313" s="189"/>
      <c r="P313" s="189"/>
      <c r="Q313" s="189"/>
      <c r="R313" s="189"/>
      <c r="S313" s="189"/>
      <c r="T313" s="189"/>
      <c r="U313" s="189"/>
      <c r="V313" s="189"/>
      <c r="W313" s="189"/>
      <c r="X313" s="189"/>
    </row>
    <row r="314" spans="1:24" ht="12.75" customHeight="1" x14ac:dyDescent="0.2">
      <c r="A314" s="204" t="s">
        <v>1975</v>
      </c>
      <c r="B314" s="158" t="s">
        <v>1976</v>
      </c>
      <c r="C314" s="205" t="s">
        <v>1975</v>
      </c>
      <c r="D314" s="208">
        <v>0</v>
      </c>
      <c r="E314" s="208">
        <v>0</v>
      </c>
      <c r="F314" s="207" t="str">
        <f t="shared" si="10"/>
        <v>-</v>
      </c>
      <c r="G314" s="189"/>
      <c r="H314" s="189"/>
      <c r="I314" s="189"/>
      <c r="J314" s="189"/>
      <c r="K314" s="189"/>
      <c r="L314" s="189"/>
      <c r="M314" s="189"/>
      <c r="N314" s="189"/>
      <c r="O314" s="189"/>
      <c r="P314" s="189"/>
      <c r="Q314" s="189"/>
      <c r="R314" s="189"/>
      <c r="S314" s="189"/>
      <c r="T314" s="189"/>
      <c r="U314" s="189"/>
      <c r="V314" s="189"/>
      <c r="W314" s="189"/>
      <c r="X314" s="189"/>
    </row>
    <row r="315" spans="1:24" ht="12.75" customHeight="1" x14ac:dyDescent="0.2">
      <c r="A315" s="204" t="s">
        <v>2549</v>
      </c>
      <c r="B315" s="158" t="s">
        <v>2550</v>
      </c>
      <c r="C315" s="205" t="s">
        <v>2549</v>
      </c>
      <c r="D315" s="208">
        <v>0</v>
      </c>
      <c r="E315" s="208">
        <v>0</v>
      </c>
      <c r="F315" s="207" t="str">
        <f t="shared" si="10"/>
        <v>-</v>
      </c>
      <c r="G315" s="189"/>
      <c r="H315" s="189"/>
      <c r="I315" s="189"/>
      <c r="J315" s="189"/>
      <c r="K315" s="189"/>
      <c r="L315" s="189"/>
      <c r="M315" s="189"/>
      <c r="N315" s="189"/>
      <c r="O315" s="189"/>
      <c r="P315" s="189"/>
      <c r="Q315" s="189"/>
      <c r="R315" s="189"/>
      <c r="S315" s="189"/>
      <c r="T315" s="189"/>
      <c r="U315" s="189"/>
      <c r="V315" s="189"/>
      <c r="W315" s="189"/>
      <c r="X315" s="189"/>
    </row>
    <row r="316" spans="1:24" ht="12.75" customHeight="1" x14ac:dyDescent="0.2">
      <c r="A316" s="204" t="s">
        <v>2551</v>
      </c>
      <c r="B316" s="158" t="s">
        <v>2552</v>
      </c>
      <c r="C316" s="205" t="s">
        <v>2551</v>
      </c>
      <c r="D316" s="208">
        <v>0</v>
      </c>
      <c r="E316" s="208">
        <v>0</v>
      </c>
      <c r="F316" s="207" t="str">
        <f t="shared" si="10"/>
        <v>-</v>
      </c>
      <c r="G316" s="189"/>
      <c r="H316" s="189"/>
      <c r="I316" s="189"/>
      <c r="J316" s="189"/>
      <c r="K316" s="189"/>
      <c r="L316" s="189"/>
      <c r="M316" s="189"/>
      <c r="N316" s="189"/>
      <c r="O316" s="189"/>
      <c r="P316" s="189"/>
      <c r="Q316" s="189"/>
      <c r="R316" s="189"/>
      <c r="S316" s="189"/>
      <c r="T316" s="189"/>
      <c r="U316" s="189"/>
      <c r="V316" s="189"/>
      <c r="W316" s="189"/>
      <c r="X316" s="189"/>
    </row>
    <row r="317" spans="1:24" ht="12.75" customHeight="1" x14ac:dyDescent="0.2">
      <c r="A317" s="204" t="s">
        <v>1980</v>
      </c>
      <c r="B317" s="158" t="s">
        <v>1981</v>
      </c>
      <c r="C317" s="205" t="s">
        <v>1980</v>
      </c>
      <c r="D317" s="208">
        <v>0</v>
      </c>
      <c r="E317" s="208">
        <v>0</v>
      </c>
      <c r="F317" s="207" t="str">
        <f t="shared" si="10"/>
        <v>-</v>
      </c>
      <c r="G317" s="189"/>
      <c r="H317" s="189"/>
      <c r="I317" s="189"/>
      <c r="J317" s="189"/>
      <c r="K317" s="189"/>
      <c r="L317" s="189"/>
      <c r="M317" s="189"/>
      <c r="N317" s="189"/>
      <c r="O317" s="189"/>
      <c r="P317" s="189"/>
      <c r="Q317" s="189"/>
      <c r="R317" s="189"/>
      <c r="S317" s="189"/>
      <c r="T317" s="189"/>
      <c r="U317" s="189"/>
      <c r="V317" s="189"/>
      <c r="W317" s="189"/>
      <c r="X317" s="189"/>
    </row>
    <row r="318" spans="1:24" ht="12.75" customHeight="1" x14ac:dyDescent="0.2">
      <c r="A318" s="204" t="s">
        <v>2553</v>
      </c>
      <c r="B318" s="158" t="s">
        <v>2554</v>
      </c>
      <c r="C318" s="205" t="s">
        <v>2553</v>
      </c>
      <c r="D318" s="208">
        <v>0</v>
      </c>
      <c r="E318" s="208">
        <v>0</v>
      </c>
      <c r="F318" s="207" t="str">
        <f t="shared" si="10"/>
        <v>-</v>
      </c>
      <c r="G318" s="189"/>
      <c r="H318" s="189"/>
      <c r="I318" s="189"/>
      <c r="J318" s="189"/>
      <c r="K318" s="189"/>
      <c r="L318" s="189"/>
      <c r="M318" s="189"/>
      <c r="N318" s="189"/>
      <c r="O318" s="189"/>
      <c r="P318" s="189"/>
      <c r="Q318" s="189"/>
      <c r="R318" s="189"/>
      <c r="S318" s="189"/>
      <c r="T318" s="189"/>
      <c r="U318" s="189"/>
      <c r="V318" s="189"/>
      <c r="W318" s="189"/>
      <c r="X318" s="189"/>
    </row>
    <row r="319" spans="1:24" ht="24" customHeight="1" x14ac:dyDescent="0.2">
      <c r="A319" s="204" t="s">
        <v>1982</v>
      </c>
      <c r="B319" s="158" t="s">
        <v>1983</v>
      </c>
      <c r="C319" s="205" t="s">
        <v>1982</v>
      </c>
      <c r="D319" s="208">
        <v>0</v>
      </c>
      <c r="E319" s="208">
        <v>0</v>
      </c>
      <c r="F319" s="207" t="str">
        <f t="shared" si="10"/>
        <v>-</v>
      </c>
      <c r="G319" s="189"/>
      <c r="H319" s="189"/>
      <c r="I319" s="189"/>
      <c r="J319" s="189"/>
      <c r="K319" s="189"/>
      <c r="L319" s="189"/>
      <c r="M319" s="189"/>
      <c r="N319" s="189"/>
      <c r="O319" s="189"/>
      <c r="P319" s="189"/>
      <c r="Q319" s="189"/>
      <c r="R319" s="189"/>
      <c r="S319" s="189"/>
      <c r="T319" s="189"/>
      <c r="U319" s="189"/>
      <c r="V319" s="189"/>
      <c r="W319" s="189"/>
      <c r="X319" s="189"/>
    </row>
    <row r="320" spans="1:24" ht="12.75" customHeight="1" x14ac:dyDescent="0.2">
      <c r="A320" s="204" t="s">
        <v>2555</v>
      </c>
      <c r="B320" s="158" t="s">
        <v>2556</v>
      </c>
      <c r="C320" s="205" t="s">
        <v>2555</v>
      </c>
      <c r="D320" s="208">
        <v>0</v>
      </c>
      <c r="E320" s="208">
        <v>0</v>
      </c>
      <c r="F320" s="207" t="str">
        <f t="shared" si="10"/>
        <v>-</v>
      </c>
      <c r="G320" s="189"/>
      <c r="H320" s="189"/>
      <c r="I320" s="189"/>
      <c r="J320" s="189"/>
      <c r="K320" s="189"/>
      <c r="L320" s="189"/>
      <c r="M320" s="189"/>
      <c r="N320" s="189"/>
      <c r="O320" s="189"/>
      <c r="P320" s="189"/>
      <c r="Q320" s="189"/>
      <c r="R320" s="189"/>
      <c r="S320" s="189"/>
      <c r="T320" s="189"/>
      <c r="U320" s="189"/>
      <c r="V320" s="189"/>
      <c r="W320" s="189"/>
      <c r="X320" s="189"/>
    </row>
    <row r="321" spans="1:24" ht="12.75" customHeight="1" x14ac:dyDescent="0.2">
      <c r="A321" s="204" t="s">
        <v>2557</v>
      </c>
      <c r="B321" s="158" t="s">
        <v>2558</v>
      </c>
      <c r="C321" s="205" t="s">
        <v>2557</v>
      </c>
      <c r="D321" s="208">
        <v>0</v>
      </c>
      <c r="E321" s="208">
        <v>0</v>
      </c>
      <c r="F321" s="207" t="str">
        <f t="shared" si="10"/>
        <v>-</v>
      </c>
      <c r="G321" s="189"/>
      <c r="H321" s="189"/>
      <c r="I321" s="189"/>
      <c r="J321" s="189"/>
      <c r="K321" s="189"/>
      <c r="L321" s="189"/>
      <c r="M321" s="189"/>
      <c r="N321" s="189"/>
      <c r="O321" s="189"/>
      <c r="P321" s="189"/>
      <c r="Q321" s="189"/>
      <c r="R321" s="189"/>
      <c r="S321" s="189"/>
      <c r="T321" s="189"/>
      <c r="U321" s="189"/>
      <c r="V321" s="189"/>
      <c r="W321" s="189"/>
      <c r="X321" s="189"/>
    </row>
    <row r="322" spans="1:24" ht="12.75" customHeight="1" x14ac:dyDescent="0.2">
      <c r="A322" s="210" t="s">
        <v>2559</v>
      </c>
      <c r="B322" s="218" t="s">
        <v>2560</v>
      </c>
      <c r="C322" s="219" t="s">
        <v>2559</v>
      </c>
      <c r="D322" s="212">
        <v>0</v>
      </c>
      <c r="E322" s="212">
        <v>0</v>
      </c>
      <c r="F322" s="213" t="str">
        <f t="shared" si="10"/>
        <v>-</v>
      </c>
      <c r="G322" s="189"/>
      <c r="H322" s="189"/>
      <c r="I322" s="189"/>
      <c r="J322" s="189"/>
      <c r="K322" s="189"/>
      <c r="L322" s="189"/>
      <c r="M322" s="189"/>
      <c r="N322" s="189"/>
      <c r="O322" s="189"/>
      <c r="P322" s="189"/>
      <c r="Q322" s="189"/>
      <c r="R322" s="189"/>
      <c r="S322" s="189"/>
      <c r="T322" s="189"/>
      <c r="U322" s="189"/>
      <c r="V322" s="189"/>
      <c r="W322" s="189"/>
      <c r="X322" s="189"/>
    </row>
    <row r="323" spans="1:24" ht="15" customHeight="1" x14ac:dyDescent="0.2">
      <c r="A323" s="220"/>
      <c r="B323" s="221"/>
      <c r="C323" s="222"/>
      <c r="D323" s="223"/>
      <c r="E323" s="223"/>
      <c r="F323" s="224"/>
      <c r="G323" s="189"/>
      <c r="H323" s="189"/>
      <c r="I323" s="189"/>
      <c r="J323" s="189"/>
      <c r="K323" s="189"/>
      <c r="L323" s="189"/>
      <c r="M323" s="189"/>
      <c r="N323" s="189"/>
      <c r="O323" s="189"/>
      <c r="P323" s="189"/>
      <c r="Q323" s="189"/>
      <c r="R323" s="189"/>
      <c r="S323" s="189"/>
      <c r="T323" s="189"/>
      <c r="U323" s="189"/>
      <c r="V323" s="189"/>
      <c r="W323" s="189"/>
      <c r="X323" s="189"/>
    </row>
    <row r="324" spans="1:24" ht="15" customHeight="1" x14ac:dyDescent="0.2">
      <c r="A324" s="220"/>
      <c r="B324" s="221"/>
      <c r="C324" s="222"/>
      <c r="D324" s="224"/>
      <c r="E324" s="224"/>
      <c r="F324" s="224"/>
      <c r="G324" s="189"/>
      <c r="H324" s="189"/>
      <c r="I324" s="189"/>
      <c r="J324" s="189"/>
      <c r="K324" s="189"/>
      <c r="L324" s="189"/>
      <c r="M324" s="189"/>
      <c r="N324" s="189"/>
      <c r="O324" s="189"/>
      <c r="P324" s="189"/>
      <c r="Q324" s="189"/>
      <c r="R324" s="189"/>
      <c r="S324" s="189"/>
      <c r="T324" s="189"/>
      <c r="U324" s="189"/>
      <c r="V324" s="189"/>
      <c r="W324" s="189"/>
      <c r="X324" s="189"/>
    </row>
    <row r="325" spans="1:24" ht="15" customHeight="1" x14ac:dyDescent="0.2">
      <c r="A325" s="220"/>
      <c r="B325" s="221"/>
      <c r="C325" s="222"/>
      <c r="D325" s="224"/>
      <c r="E325" s="224"/>
      <c r="F325" s="224"/>
      <c r="G325" s="189"/>
      <c r="H325" s="189"/>
      <c r="I325" s="189"/>
      <c r="J325" s="189"/>
      <c r="K325" s="189"/>
      <c r="L325" s="189"/>
      <c r="M325" s="189"/>
      <c r="N325" s="189"/>
      <c r="O325" s="189"/>
      <c r="P325" s="189"/>
      <c r="Q325" s="189"/>
      <c r="R325" s="189"/>
      <c r="S325" s="189"/>
      <c r="T325" s="189"/>
      <c r="U325" s="189"/>
      <c r="V325" s="189"/>
      <c r="W325" s="189"/>
      <c r="X325" s="189"/>
    </row>
    <row r="326" spans="1:24" ht="15" customHeight="1" x14ac:dyDescent="0.2">
      <c r="A326" s="220"/>
      <c r="B326" s="221"/>
      <c r="C326" s="222"/>
      <c r="D326" s="224"/>
      <c r="E326" s="224"/>
      <c r="F326" s="224"/>
      <c r="G326" s="189"/>
      <c r="H326" s="189"/>
      <c r="I326" s="189"/>
      <c r="J326" s="189"/>
      <c r="K326" s="189"/>
      <c r="L326" s="189"/>
      <c r="M326" s="189"/>
      <c r="N326" s="189"/>
      <c r="O326" s="189"/>
      <c r="P326" s="189"/>
      <c r="Q326" s="189"/>
      <c r="R326" s="189"/>
      <c r="S326" s="189"/>
      <c r="T326" s="189"/>
      <c r="U326" s="189"/>
      <c r="V326" s="189"/>
      <c r="W326" s="189"/>
      <c r="X326" s="189"/>
    </row>
    <row r="327" spans="1:24" ht="15" customHeight="1" x14ac:dyDescent="0.2">
      <c r="A327" s="220"/>
      <c r="B327" s="221"/>
      <c r="C327" s="222"/>
      <c r="D327" s="224"/>
      <c r="E327" s="224"/>
      <c r="F327" s="224"/>
      <c r="G327" s="189"/>
      <c r="H327" s="189"/>
      <c r="I327" s="189"/>
      <c r="J327" s="189"/>
      <c r="K327" s="189"/>
      <c r="L327" s="189"/>
      <c r="M327" s="189"/>
      <c r="N327" s="189"/>
      <c r="O327" s="189"/>
      <c r="P327" s="189"/>
      <c r="Q327" s="189"/>
      <c r="R327" s="189"/>
      <c r="S327" s="189"/>
      <c r="T327" s="189"/>
      <c r="U327" s="189"/>
      <c r="V327" s="189"/>
      <c r="W327" s="189"/>
      <c r="X327" s="189"/>
    </row>
    <row r="328" spans="1:24" ht="15" customHeight="1" x14ac:dyDescent="0.2">
      <c r="A328" s="220"/>
      <c r="B328" s="221"/>
      <c r="C328" s="222"/>
      <c r="D328" s="224"/>
      <c r="E328" s="224"/>
      <c r="F328" s="224"/>
      <c r="G328" s="189"/>
      <c r="H328" s="189"/>
      <c r="I328" s="189"/>
      <c r="J328" s="189"/>
      <c r="K328" s="189"/>
      <c r="L328" s="189"/>
      <c r="M328" s="189"/>
      <c r="N328" s="189"/>
      <c r="O328" s="189"/>
      <c r="P328" s="189"/>
      <c r="Q328" s="189"/>
      <c r="R328" s="189"/>
      <c r="S328" s="189"/>
      <c r="T328" s="189"/>
      <c r="U328" s="189"/>
      <c r="V328" s="189"/>
      <c r="W328" s="189"/>
      <c r="X328" s="189"/>
    </row>
    <row r="329" spans="1:24" ht="15" customHeight="1" x14ac:dyDescent="0.2">
      <c r="A329" s="220"/>
      <c r="B329" s="221"/>
      <c r="C329" s="222"/>
      <c r="D329" s="224"/>
      <c r="E329" s="224"/>
      <c r="F329" s="224"/>
      <c r="G329" s="189"/>
      <c r="H329" s="189"/>
      <c r="I329" s="189"/>
      <c r="J329" s="189"/>
      <c r="K329" s="189"/>
      <c r="L329" s="189"/>
      <c r="M329" s="189"/>
      <c r="N329" s="189"/>
      <c r="O329" s="189"/>
      <c r="P329" s="189"/>
      <c r="Q329" s="189"/>
      <c r="R329" s="189"/>
      <c r="S329" s="189"/>
      <c r="T329" s="189"/>
      <c r="U329" s="189"/>
      <c r="V329" s="189"/>
      <c r="W329" s="189"/>
      <c r="X329" s="189"/>
    </row>
    <row r="330" spans="1:24" ht="15" customHeight="1" x14ac:dyDescent="0.2">
      <c r="A330" s="220"/>
      <c r="B330" s="221"/>
      <c r="C330" s="222"/>
      <c r="D330" s="224"/>
      <c r="E330" s="224"/>
      <c r="F330" s="224"/>
      <c r="G330" s="189"/>
      <c r="H330" s="189"/>
      <c r="I330" s="189"/>
      <c r="J330" s="189"/>
      <c r="K330" s="189"/>
      <c r="L330" s="189"/>
      <c r="M330" s="189"/>
      <c r="N330" s="189"/>
      <c r="O330" s="189"/>
      <c r="P330" s="189"/>
      <c r="Q330" s="189"/>
      <c r="R330" s="189"/>
      <c r="S330" s="189"/>
      <c r="T330" s="189"/>
      <c r="U330" s="189"/>
      <c r="V330" s="189"/>
      <c r="W330" s="189"/>
      <c r="X330" s="189"/>
    </row>
    <row r="331" spans="1:24" ht="15" customHeight="1" x14ac:dyDescent="0.2">
      <c r="A331" s="220"/>
      <c r="B331" s="221"/>
      <c r="C331" s="222"/>
      <c r="D331" s="224"/>
      <c r="E331" s="224"/>
      <c r="F331" s="224"/>
      <c r="G331" s="189"/>
      <c r="H331" s="189"/>
      <c r="I331" s="189"/>
      <c r="J331" s="189"/>
      <c r="K331" s="189"/>
      <c r="L331" s="189"/>
      <c r="M331" s="189"/>
      <c r="N331" s="189"/>
      <c r="O331" s="189"/>
      <c r="P331" s="189"/>
      <c r="Q331" s="189"/>
      <c r="R331" s="189"/>
      <c r="S331" s="189"/>
      <c r="T331" s="189"/>
      <c r="U331" s="189"/>
      <c r="V331" s="189"/>
      <c r="W331" s="189"/>
      <c r="X331" s="189"/>
    </row>
    <row r="332" spans="1:24" ht="15" customHeight="1" x14ac:dyDescent="0.2">
      <c r="A332" s="220"/>
      <c r="B332" s="221"/>
      <c r="C332" s="222"/>
      <c r="D332" s="224"/>
      <c r="E332" s="224"/>
      <c r="F332" s="224"/>
      <c r="G332" s="189"/>
      <c r="H332" s="189"/>
      <c r="I332" s="189"/>
      <c r="J332" s="189"/>
      <c r="K332" s="189"/>
      <c r="L332" s="189"/>
      <c r="M332" s="189"/>
      <c r="N332" s="189"/>
      <c r="O332" s="189"/>
      <c r="P332" s="189"/>
      <c r="Q332" s="189"/>
      <c r="R332" s="189"/>
      <c r="S332" s="189"/>
      <c r="T332" s="189"/>
      <c r="U332" s="189"/>
      <c r="V332" s="189"/>
      <c r="W332" s="189"/>
      <c r="X332" s="189"/>
    </row>
    <row r="333" spans="1:24" ht="15" customHeight="1" x14ac:dyDescent="0.2">
      <c r="A333" s="220"/>
      <c r="B333" s="221"/>
      <c r="C333" s="222"/>
      <c r="D333" s="224"/>
      <c r="E333" s="224"/>
      <c r="F333" s="224"/>
      <c r="G333" s="189"/>
      <c r="H333" s="189"/>
      <c r="I333" s="189"/>
      <c r="J333" s="189"/>
      <c r="K333" s="189"/>
      <c r="L333" s="189"/>
      <c r="M333" s="189"/>
      <c r="N333" s="189"/>
      <c r="O333" s="189"/>
      <c r="P333" s="189"/>
      <c r="Q333" s="189"/>
      <c r="R333" s="189"/>
      <c r="S333" s="189"/>
      <c r="T333" s="189"/>
      <c r="U333" s="189"/>
      <c r="V333" s="189"/>
      <c r="W333" s="189"/>
      <c r="X333" s="189"/>
    </row>
    <row r="334" spans="1:24" ht="15" customHeight="1" x14ac:dyDescent="0.2">
      <c r="A334" s="220"/>
      <c r="B334" s="221"/>
      <c r="C334" s="222"/>
      <c r="D334" s="224"/>
      <c r="E334" s="224"/>
      <c r="F334" s="224"/>
      <c r="G334" s="189"/>
      <c r="H334" s="189"/>
      <c r="I334" s="189"/>
      <c r="J334" s="189"/>
      <c r="K334" s="189"/>
      <c r="L334" s="189"/>
      <c r="M334" s="189"/>
      <c r="N334" s="189"/>
      <c r="O334" s="189"/>
      <c r="P334" s="189"/>
      <c r="Q334" s="189"/>
      <c r="R334" s="189"/>
      <c r="S334" s="189"/>
      <c r="T334" s="189"/>
      <c r="U334" s="189"/>
      <c r="V334" s="189"/>
      <c r="W334" s="189"/>
      <c r="X334" s="189"/>
    </row>
    <row r="335" spans="1:24" ht="15" customHeight="1" x14ac:dyDescent="0.2">
      <c r="A335" s="220"/>
      <c r="B335" s="221"/>
      <c r="C335" s="222"/>
      <c r="D335" s="224"/>
      <c r="E335" s="224"/>
      <c r="F335" s="224"/>
      <c r="G335" s="189"/>
      <c r="H335" s="189"/>
      <c r="I335" s="189"/>
      <c r="J335" s="189"/>
      <c r="K335" s="189"/>
      <c r="L335" s="189"/>
      <c r="M335" s="189"/>
      <c r="N335" s="189"/>
      <c r="O335" s="189"/>
      <c r="P335" s="189"/>
      <c r="Q335" s="189"/>
      <c r="R335" s="189"/>
      <c r="S335" s="189"/>
      <c r="T335" s="189"/>
      <c r="U335" s="189"/>
      <c r="V335" s="189"/>
      <c r="W335" s="189"/>
      <c r="X335" s="189"/>
    </row>
    <row r="336" spans="1:24" ht="15" customHeight="1" x14ac:dyDescent="0.2">
      <c r="A336" s="220"/>
      <c r="B336" s="221"/>
      <c r="C336" s="222"/>
      <c r="D336" s="224"/>
      <c r="E336" s="224"/>
      <c r="F336" s="224"/>
      <c r="G336" s="189"/>
      <c r="H336" s="189"/>
      <c r="I336" s="189"/>
      <c r="J336" s="189"/>
      <c r="K336" s="189"/>
      <c r="L336" s="189"/>
      <c r="M336" s="189"/>
      <c r="N336" s="189"/>
      <c r="O336" s="189"/>
      <c r="P336" s="189"/>
      <c r="Q336" s="189"/>
      <c r="R336" s="189"/>
      <c r="S336" s="189"/>
      <c r="T336" s="189"/>
      <c r="U336" s="189"/>
      <c r="V336" s="189"/>
      <c r="W336" s="189"/>
      <c r="X336" s="189"/>
    </row>
    <row r="337" spans="1:24" ht="15" customHeight="1" x14ac:dyDescent="0.2">
      <c r="A337" s="220"/>
      <c r="B337" s="221"/>
      <c r="C337" s="222"/>
      <c r="D337" s="224"/>
      <c r="E337" s="224"/>
      <c r="F337" s="224"/>
      <c r="G337" s="189"/>
      <c r="H337" s="189"/>
      <c r="I337" s="189"/>
      <c r="J337" s="189"/>
      <c r="K337" s="189"/>
      <c r="L337" s="189"/>
      <c r="M337" s="189"/>
      <c r="N337" s="189"/>
      <c r="O337" s="189"/>
      <c r="P337" s="189"/>
      <c r="Q337" s="189"/>
      <c r="R337" s="189"/>
      <c r="S337" s="189"/>
      <c r="T337" s="189"/>
      <c r="U337" s="189"/>
      <c r="V337" s="189"/>
      <c r="W337" s="189"/>
      <c r="X337" s="189"/>
    </row>
    <row r="338" spans="1:24" ht="15" customHeight="1" x14ac:dyDescent="0.2">
      <c r="A338" s="220"/>
      <c r="B338" s="221"/>
      <c r="C338" s="222"/>
      <c r="D338" s="224"/>
      <c r="E338" s="224"/>
      <c r="F338" s="224"/>
      <c r="G338" s="189"/>
      <c r="H338" s="189"/>
      <c r="I338" s="189"/>
      <c r="J338" s="189"/>
      <c r="K338" s="189"/>
      <c r="L338" s="189"/>
      <c r="M338" s="189"/>
      <c r="N338" s="189"/>
      <c r="O338" s="189"/>
      <c r="P338" s="189"/>
      <c r="Q338" s="189"/>
      <c r="R338" s="189"/>
      <c r="S338" s="189"/>
      <c r="T338" s="189"/>
      <c r="U338" s="189"/>
      <c r="V338" s="189"/>
      <c r="W338" s="189"/>
      <c r="X338" s="189"/>
    </row>
    <row r="339" spans="1:24" ht="15" customHeight="1" x14ac:dyDescent="0.2">
      <c r="A339" s="220"/>
      <c r="B339" s="221"/>
      <c r="C339" s="222"/>
      <c r="D339" s="224"/>
      <c r="E339" s="224"/>
      <c r="F339" s="224"/>
      <c r="G339" s="189"/>
      <c r="H339" s="189"/>
      <c r="I339" s="189"/>
      <c r="J339" s="189"/>
      <c r="K339" s="189"/>
      <c r="L339" s="189"/>
      <c r="M339" s="189"/>
      <c r="N339" s="189"/>
      <c r="O339" s="189"/>
      <c r="P339" s="189"/>
      <c r="Q339" s="189"/>
      <c r="R339" s="189"/>
      <c r="S339" s="189"/>
      <c r="T339" s="189"/>
      <c r="U339" s="189"/>
      <c r="V339" s="189"/>
      <c r="W339" s="189"/>
      <c r="X339" s="189"/>
    </row>
    <row r="340" spans="1:24" ht="15" customHeight="1" x14ac:dyDescent="0.2">
      <c r="A340" s="220"/>
      <c r="B340" s="221"/>
      <c r="C340" s="222"/>
      <c r="D340" s="224"/>
      <c r="E340" s="224"/>
      <c r="F340" s="224"/>
      <c r="G340" s="189"/>
      <c r="H340" s="189"/>
      <c r="I340" s="189"/>
      <c r="J340" s="189"/>
      <c r="K340" s="189"/>
      <c r="L340" s="189"/>
      <c r="M340" s="189"/>
      <c r="N340" s="189"/>
      <c r="O340" s="189"/>
      <c r="P340" s="189"/>
      <c r="Q340" s="189"/>
      <c r="R340" s="189"/>
      <c r="S340" s="189"/>
      <c r="T340" s="189"/>
      <c r="U340" s="189"/>
      <c r="V340" s="189"/>
      <c r="W340" s="189"/>
      <c r="X340" s="189"/>
    </row>
    <row r="341" spans="1:24" ht="15" customHeight="1" x14ac:dyDescent="0.2">
      <c r="A341" s="220"/>
      <c r="B341" s="221"/>
      <c r="C341" s="222"/>
      <c r="D341" s="224"/>
      <c r="E341" s="224"/>
      <c r="F341" s="224"/>
      <c r="G341" s="189"/>
      <c r="H341" s="189"/>
      <c r="I341" s="189"/>
      <c r="J341" s="189"/>
      <c r="K341" s="189"/>
      <c r="L341" s="189"/>
      <c r="M341" s="189"/>
      <c r="N341" s="189"/>
      <c r="O341" s="189"/>
      <c r="P341" s="189"/>
      <c r="Q341" s="189"/>
      <c r="R341" s="189"/>
      <c r="S341" s="189"/>
      <c r="T341" s="189"/>
      <c r="U341" s="189"/>
      <c r="V341" s="189"/>
      <c r="W341" s="189"/>
      <c r="X341" s="189"/>
    </row>
    <row r="342" spans="1:24" ht="15" customHeight="1" x14ac:dyDescent="0.2">
      <c r="A342" s="220"/>
      <c r="B342" s="221"/>
      <c r="C342" s="222"/>
      <c r="D342" s="224"/>
      <c r="E342" s="224"/>
      <c r="F342" s="224"/>
      <c r="G342" s="189"/>
      <c r="H342" s="189"/>
      <c r="I342" s="189"/>
      <c r="J342" s="189"/>
      <c r="K342" s="189"/>
      <c r="L342" s="189"/>
      <c r="M342" s="189"/>
      <c r="N342" s="189"/>
      <c r="O342" s="189"/>
      <c r="P342" s="189"/>
      <c r="Q342" s="189"/>
      <c r="R342" s="189"/>
      <c r="S342" s="189"/>
      <c r="T342" s="189"/>
      <c r="U342" s="189"/>
      <c r="V342" s="189"/>
      <c r="W342" s="189"/>
      <c r="X342" s="189"/>
    </row>
    <row r="343" spans="1:24" ht="15" customHeight="1" x14ac:dyDescent="0.2">
      <c r="A343" s="220"/>
      <c r="B343" s="221"/>
      <c r="C343" s="222"/>
      <c r="D343" s="224"/>
      <c r="E343" s="224"/>
      <c r="F343" s="224"/>
      <c r="G343" s="189"/>
      <c r="H343" s="189"/>
      <c r="I343" s="189"/>
      <c r="J343" s="189"/>
      <c r="K343" s="189"/>
      <c r="L343" s="189"/>
      <c r="M343" s="189"/>
      <c r="N343" s="189"/>
      <c r="O343" s="189"/>
      <c r="P343" s="189"/>
      <c r="Q343" s="189"/>
      <c r="R343" s="189"/>
      <c r="S343" s="189"/>
      <c r="T343" s="189"/>
      <c r="U343" s="189"/>
      <c r="V343" s="189"/>
      <c r="W343" s="189"/>
      <c r="X343" s="189"/>
    </row>
    <row r="344" spans="1:24" ht="15" customHeight="1" x14ac:dyDescent="0.2">
      <c r="A344" s="220"/>
      <c r="B344" s="221"/>
      <c r="C344" s="222"/>
      <c r="D344" s="224"/>
      <c r="E344" s="224"/>
      <c r="F344" s="224"/>
      <c r="G344" s="189"/>
      <c r="H344" s="189"/>
      <c r="I344" s="189"/>
      <c r="J344" s="189"/>
      <c r="K344" s="189"/>
      <c r="L344" s="189"/>
      <c r="M344" s="189"/>
      <c r="N344" s="189"/>
      <c r="O344" s="189"/>
      <c r="P344" s="189"/>
      <c r="Q344" s="189"/>
      <c r="R344" s="189"/>
      <c r="S344" s="189"/>
      <c r="T344" s="189"/>
      <c r="U344" s="189"/>
      <c r="V344" s="189"/>
      <c r="W344" s="189"/>
      <c r="X344" s="189"/>
    </row>
    <row r="345" spans="1:24" ht="15" customHeight="1" x14ac:dyDescent="0.2">
      <c r="A345" s="220"/>
      <c r="B345" s="221"/>
      <c r="C345" s="222"/>
      <c r="D345" s="224"/>
      <c r="E345" s="224"/>
      <c r="F345" s="224"/>
      <c r="G345" s="189"/>
      <c r="H345" s="189"/>
      <c r="I345" s="189"/>
      <c r="J345" s="189"/>
      <c r="K345" s="189"/>
      <c r="L345" s="189"/>
      <c r="M345" s="189"/>
      <c r="N345" s="189"/>
      <c r="O345" s="189"/>
      <c r="P345" s="189"/>
      <c r="Q345" s="189"/>
      <c r="R345" s="189"/>
      <c r="S345" s="189"/>
      <c r="T345" s="189"/>
      <c r="U345" s="189"/>
      <c r="V345" s="189"/>
      <c r="W345" s="189"/>
      <c r="X345" s="189"/>
    </row>
    <row r="346" spans="1:24" ht="15" customHeight="1" x14ac:dyDescent="0.2">
      <c r="A346" s="220"/>
      <c r="B346" s="221"/>
      <c r="C346" s="222"/>
      <c r="D346" s="224"/>
      <c r="E346" s="224"/>
      <c r="F346" s="224"/>
      <c r="G346" s="189"/>
      <c r="H346" s="189"/>
      <c r="I346" s="189"/>
      <c r="J346" s="189"/>
      <c r="K346" s="189"/>
      <c r="L346" s="189"/>
      <c r="M346" s="189"/>
      <c r="N346" s="189"/>
      <c r="O346" s="189"/>
      <c r="P346" s="189"/>
      <c r="Q346" s="189"/>
      <c r="R346" s="189"/>
      <c r="S346" s="189"/>
      <c r="T346" s="189"/>
      <c r="U346" s="189"/>
      <c r="V346" s="189"/>
      <c r="W346" s="189"/>
      <c r="X346" s="189"/>
    </row>
    <row r="347" spans="1:24" ht="15" customHeight="1" x14ac:dyDescent="0.2">
      <c r="A347" s="220"/>
      <c r="B347" s="221"/>
      <c r="C347" s="222"/>
      <c r="D347" s="224"/>
      <c r="E347" s="224"/>
      <c r="F347" s="224"/>
      <c r="G347" s="189"/>
      <c r="H347" s="189"/>
      <c r="I347" s="189"/>
      <c r="J347" s="189"/>
      <c r="K347" s="189"/>
      <c r="L347" s="189"/>
      <c r="M347" s="189"/>
      <c r="N347" s="189"/>
      <c r="O347" s="189"/>
      <c r="P347" s="189"/>
      <c r="Q347" s="189"/>
      <c r="R347" s="189"/>
      <c r="S347" s="189"/>
      <c r="T347" s="189"/>
      <c r="U347" s="189"/>
      <c r="V347" s="189"/>
      <c r="W347" s="189"/>
      <c r="X347" s="189"/>
    </row>
    <row r="348" spans="1:24" ht="15" customHeight="1" x14ac:dyDescent="0.2">
      <c r="A348" s="220"/>
      <c r="B348" s="221"/>
      <c r="C348" s="222"/>
      <c r="D348" s="224"/>
      <c r="E348" s="224"/>
      <c r="F348" s="224"/>
      <c r="G348" s="189"/>
      <c r="H348" s="189"/>
      <c r="I348" s="189"/>
      <c r="J348" s="189"/>
      <c r="K348" s="189"/>
      <c r="L348" s="189"/>
      <c r="M348" s="189"/>
      <c r="N348" s="189"/>
      <c r="O348" s="189"/>
      <c r="P348" s="189"/>
      <c r="Q348" s="189"/>
      <c r="R348" s="189"/>
      <c r="S348" s="189"/>
      <c r="T348" s="189"/>
      <c r="U348" s="189"/>
      <c r="V348" s="189"/>
      <c r="W348" s="189"/>
      <c r="X348" s="189"/>
    </row>
    <row r="349" spans="1:24" ht="15" customHeight="1" x14ac:dyDescent="0.2">
      <c r="A349" s="220"/>
      <c r="B349" s="221"/>
      <c r="C349" s="222"/>
      <c r="D349" s="224"/>
      <c r="E349" s="224"/>
      <c r="F349" s="224"/>
      <c r="G349" s="189"/>
      <c r="H349" s="189"/>
      <c r="I349" s="189"/>
      <c r="J349" s="189"/>
      <c r="K349" s="189"/>
      <c r="L349" s="189"/>
      <c r="M349" s="189"/>
      <c r="N349" s="189"/>
      <c r="O349" s="189"/>
      <c r="P349" s="189"/>
      <c r="Q349" s="189"/>
      <c r="R349" s="189"/>
      <c r="S349" s="189"/>
      <c r="T349" s="189"/>
      <c r="U349" s="189"/>
      <c r="V349" s="189"/>
      <c r="W349" s="189"/>
      <c r="X349" s="189"/>
    </row>
    <row r="350" spans="1:24" ht="15" customHeight="1" x14ac:dyDescent="0.2">
      <c r="A350" s="220"/>
      <c r="B350" s="221"/>
      <c r="C350" s="222"/>
      <c r="D350" s="224"/>
      <c r="E350" s="224"/>
      <c r="F350" s="224"/>
      <c r="G350" s="189"/>
      <c r="H350" s="189"/>
      <c r="I350" s="189"/>
      <c r="J350" s="189"/>
      <c r="K350" s="189"/>
      <c r="L350" s="189"/>
      <c r="M350" s="189"/>
      <c r="N350" s="189"/>
      <c r="O350" s="189"/>
      <c r="P350" s="189"/>
      <c r="Q350" s="189"/>
      <c r="R350" s="189"/>
      <c r="S350" s="189"/>
      <c r="T350" s="189"/>
      <c r="U350" s="189"/>
      <c r="V350" s="189"/>
      <c r="W350" s="189"/>
      <c r="X350" s="189"/>
    </row>
    <row r="351" spans="1:24" ht="15" customHeight="1" x14ac:dyDescent="0.2">
      <c r="A351" s="220"/>
      <c r="B351" s="221"/>
      <c r="C351" s="222"/>
      <c r="D351" s="224"/>
      <c r="E351" s="224"/>
      <c r="F351" s="224"/>
      <c r="G351" s="189"/>
      <c r="H351" s="189"/>
      <c r="I351" s="189"/>
      <c r="J351" s="189"/>
      <c r="K351" s="189"/>
      <c r="L351" s="189"/>
      <c r="M351" s="189"/>
      <c r="N351" s="189"/>
      <c r="O351" s="189"/>
      <c r="P351" s="189"/>
      <c r="Q351" s="189"/>
      <c r="R351" s="189"/>
      <c r="S351" s="189"/>
      <c r="T351" s="189"/>
      <c r="U351" s="189"/>
      <c r="V351" s="189"/>
      <c r="W351" s="189"/>
      <c r="X351" s="189"/>
    </row>
    <row r="352" spans="1:24" ht="15" customHeight="1" x14ac:dyDescent="0.2">
      <c r="A352" s="220"/>
      <c r="B352" s="221"/>
      <c r="C352" s="222"/>
      <c r="D352" s="224"/>
      <c r="E352" s="224"/>
      <c r="F352" s="224"/>
      <c r="G352" s="189"/>
      <c r="H352" s="189"/>
      <c r="I352" s="189"/>
      <c r="J352" s="189"/>
      <c r="K352" s="189"/>
      <c r="L352" s="189"/>
      <c r="M352" s="189"/>
      <c r="N352" s="189"/>
      <c r="O352" s="189"/>
      <c r="P352" s="189"/>
      <c r="Q352" s="189"/>
      <c r="R352" s="189"/>
      <c r="S352" s="189"/>
      <c r="T352" s="189"/>
      <c r="U352" s="189"/>
      <c r="V352" s="189"/>
      <c r="W352" s="189"/>
      <c r="X352" s="189"/>
    </row>
    <row r="353" spans="1:24" ht="15" customHeight="1" x14ac:dyDescent="0.2">
      <c r="A353" s="220"/>
      <c r="B353" s="221"/>
      <c r="C353" s="222"/>
      <c r="D353" s="224"/>
      <c r="E353" s="224"/>
      <c r="F353" s="224"/>
      <c r="G353" s="189"/>
      <c r="H353" s="189"/>
      <c r="I353" s="189"/>
      <c r="J353" s="189"/>
      <c r="K353" s="189"/>
      <c r="L353" s="189"/>
      <c r="M353" s="189"/>
      <c r="N353" s="189"/>
      <c r="O353" s="189"/>
      <c r="P353" s="189"/>
      <c r="Q353" s="189"/>
      <c r="R353" s="189"/>
      <c r="S353" s="189"/>
      <c r="T353" s="189"/>
      <c r="U353" s="189"/>
      <c r="V353" s="189"/>
      <c r="W353" s="189"/>
      <c r="X353" s="189"/>
    </row>
    <row r="354" spans="1:24" ht="15" customHeight="1" x14ac:dyDescent="0.2">
      <c r="A354" s="220"/>
      <c r="B354" s="221"/>
      <c r="C354" s="222"/>
      <c r="D354" s="224"/>
      <c r="E354" s="224"/>
      <c r="F354" s="224"/>
      <c r="G354" s="189"/>
      <c r="H354" s="189"/>
      <c r="I354" s="189"/>
      <c r="J354" s="189"/>
      <c r="K354" s="189"/>
      <c r="L354" s="189"/>
      <c r="M354" s="189"/>
      <c r="N354" s="189"/>
      <c r="O354" s="189"/>
      <c r="P354" s="189"/>
      <c r="Q354" s="189"/>
      <c r="R354" s="189"/>
      <c r="S354" s="189"/>
      <c r="T354" s="189"/>
      <c r="U354" s="189"/>
      <c r="V354" s="189"/>
      <c r="W354" s="189"/>
      <c r="X354" s="189"/>
    </row>
    <row r="355" spans="1:24" ht="15" customHeight="1" x14ac:dyDescent="0.2">
      <c r="A355" s="220"/>
      <c r="B355" s="221"/>
      <c r="C355" s="222"/>
      <c r="D355" s="224"/>
      <c r="E355" s="224"/>
      <c r="F355" s="224"/>
      <c r="G355" s="189"/>
      <c r="H355" s="189"/>
      <c r="I355" s="189"/>
      <c r="J355" s="189"/>
      <c r="K355" s="189"/>
      <c r="L355" s="189"/>
      <c r="M355" s="189"/>
      <c r="N355" s="189"/>
      <c r="O355" s="189"/>
      <c r="P355" s="189"/>
      <c r="Q355" s="189"/>
      <c r="R355" s="189"/>
      <c r="S355" s="189"/>
      <c r="T355" s="189"/>
      <c r="U355" s="189"/>
      <c r="V355" s="189"/>
      <c r="W355" s="189"/>
      <c r="X355" s="189"/>
    </row>
    <row r="356" spans="1:24" ht="15" customHeight="1" x14ac:dyDescent="0.2">
      <c r="A356" s="220"/>
      <c r="B356" s="221"/>
      <c r="C356" s="222"/>
      <c r="D356" s="224"/>
      <c r="E356" s="224"/>
      <c r="F356" s="224"/>
      <c r="G356" s="189"/>
      <c r="H356" s="189"/>
      <c r="I356" s="189"/>
      <c r="J356" s="189"/>
      <c r="K356" s="189"/>
      <c r="L356" s="189"/>
      <c r="M356" s="189"/>
      <c r="N356" s="189"/>
      <c r="O356" s="189"/>
      <c r="P356" s="189"/>
      <c r="Q356" s="189"/>
      <c r="R356" s="189"/>
      <c r="S356" s="189"/>
      <c r="T356" s="189"/>
      <c r="U356" s="189"/>
      <c r="V356" s="189"/>
      <c r="W356" s="189"/>
      <c r="X356" s="189"/>
    </row>
    <row r="357" spans="1:24" ht="15" customHeight="1" x14ac:dyDescent="0.2">
      <c r="A357" s="220"/>
      <c r="B357" s="221"/>
      <c r="C357" s="222"/>
      <c r="D357" s="224"/>
      <c r="E357" s="224"/>
      <c r="F357" s="224"/>
      <c r="G357" s="189"/>
      <c r="H357" s="189"/>
      <c r="I357" s="189"/>
      <c r="J357" s="189"/>
      <c r="K357" s="189"/>
      <c r="L357" s="189"/>
      <c r="M357" s="189"/>
      <c r="N357" s="189"/>
      <c r="O357" s="189"/>
      <c r="P357" s="189"/>
      <c r="Q357" s="189"/>
      <c r="R357" s="189"/>
      <c r="S357" s="189"/>
      <c r="T357" s="189"/>
      <c r="U357" s="189"/>
      <c r="V357" s="189"/>
      <c r="W357" s="189"/>
      <c r="X357" s="189"/>
    </row>
    <row r="358" spans="1:24" ht="15" customHeight="1" x14ac:dyDescent="0.2">
      <c r="A358" s="220"/>
      <c r="B358" s="221"/>
      <c r="C358" s="222"/>
      <c r="D358" s="224"/>
      <c r="E358" s="224"/>
      <c r="F358" s="224"/>
      <c r="G358" s="189"/>
      <c r="H358" s="189"/>
      <c r="I358" s="189"/>
      <c r="J358" s="189"/>
      <c r="K358" s="189"/>
      <c r="L358" s="189"/>
      <c r="M358" s="189"/>
      <c r="N358" s="189"/>
      <c r="O358" s="189"/>
      <c r="P358" s="189"/>
      <c r="Q358" s="189"/>
      <c r="R358" s="189"/>
      <c r="S358" s="189"/>
      <c r="T358" s="189"/>
      <c r="U358" s="189"/>
      <c r="V358" s="189"/>
      <c r="W358" s="189"/>
      <c r="X358" s="189"/>
    </row>
    <row r="359" spans="1:24" ht="15" customHeight="1" x14ac:dyDescent="0.2">
      <c r="A359" s="220"/>
      <c r="B359" s="221"/>
      <c r="C359" s="222"/>
      <c r="D359" s="224"/>
      <c r="E359" s="224"/>
      <c r="F359" s="224"/>
      <c r="G359" s="189"/>
      <c r="H359" s="189"/>
      <c r="I359" s="189"/>
      <c r="J359" s="189"/>
      <c r="K359" s="189"/>
      <c r="L359" s="189"/>
      <c r="M359" s="189"/>
      <c r="N359" s="189"/>
      <c r="O359" s="189"/>
      <c r="P359" s="189"/>
      <c r="Q359" s="189"/>
      <c r="R359" s="189"/>
      <c r="S359" s="189"/>
      <c r="T359" s="189"/>
      <c r="U359" s="189"/>
      <c r="V359" s="189"/>
      <c r="W359" s="189"/>
      <c r="X359" s="189"/>
    </row>
    <row r="360" spans="1:24" ht="15" customHeight="1" x14ac:dyDescent="0.2">
      <c r="A360" s="220"/>
      <c r="B360" s="221"/>
      <c r="C360" s="222"/>
      <c r="D360" s="224"/>
      <c r="E360" s="224"/>
      <c r="F360" s="224"/>
      <c r="G360" s="189"/>
      <c r="H360" s="189"/>
      <c r="I360" s="189"/>
      <c r="J360" s="189"/>
      <c r="K360" s="189"/>
      <c r="L360" s="189"/>
      <c r="M360" s="189"/>
      <c r="N360" s="189"/>
      <c r="O360" s="189"/>
      <c r="P360" s="189"/>
      <c r="Q360" s="189"/>
      <c r="R360" s="189"/>
      <c r="S360" s="189"/>
      <c r="T360" s="189"/>
      <c r="U360" s="189"/>
      <c r="V360" s="189"/>
      <c r="W360" s="189"/>
      <c r="X360" s="189"/>
    </row>
    <row r="361" spans="1:24" ht="15" customHeight="1" x14ac:dyDescent="0.2">
      <c r="A361" s="220"/>
      <c r="B361" s="221"/>
      <c r="C361" s="222"/>
      <c r="D361" s="224"/>
      <c r="E361" s="224"/>
      <c r="F361" s="224"/>
      <c r="G361" s="189"/>
      <c r="H361" s="189"/>
      <c r="I361" s="189"/>
      <c r="J361" s="189"/>
      <c r="K361" s="189"/>
      <c r="L361" s="189"/>
      <c r="M361" s="189"/>
      <c r="N361" s="189"/>
      <c r="O361" s="189"/>
      <c r="P361" s="189"/>
      <c r="Q361" s="189"/>
      <c r="R361" s="189"/>
      <c r="S361" s="189"/>
      <c r="T361" s="189"/>
      <c r="U361" s="189"/>
      <c r="V361" s="189"/>
      <c r="W361" s="189"/>
      <c r="X361" s="189"/>
    </row>
    <row r="362" spans="1:24" ht="15" customHeight="1" x14ac:dyDescent="0.2">
      <c r="A362" s="220"/>
      <c r="B362" s="221"/>
      <c r="C362" s="222"/>
      <c r="D362" s="224"/>
      <c r="E362" s="224"/>
      <c r="F362" s="224"/>
      <c r="G362" s="189"/>
      <c r="H362" s="189"/>
      <c r="I362" s="189"/>
      <c r="J362" s="189"/>
      <c r="K362" s="189"/>
      <c r="L362" s="189"/>
      <c r="M362" s="189"/>
      <c r="N362" s="189"/>
      <c r="O362" s="189"/>
      <c r="P362" s="189"/>
      <c r="Q362" s="189"/>
      <c r="R362" s="189"/>
      <c r="S362" s="189"/>
      <c r="T362" s="189"/>
      <c r="U362" s="189"/>
      <c r="V362" s="189"/>
      <c r="W362" s="189"/>
      <c r="X362" s="189"/>
    </row>
    <row r="363" spans="1:24" ht="15" customHeight="1" x14ac:dyDescent="0.2">
      <c r="A363" s="220"/>
      <c r="B363" s="221"/>
      <c r="C363" s="222"/>
      <c r="D363" s="224"/>
      <c r="E363" s="224"/>
      <c r="F363" s="224"/>
      <c r="G363" s="189"/>
      <c r="H363" s="189"/>
      <c r="I363" s="189"/>
      <c r="J363" s="189"/>
      <c r="K363" s="189"/>
      <c r="L363" s="189"/>
      <c r="M363" s="189"/>
      <c r="N363" s="189"/>
      <c r="O363" s="189"/>
      <c r="P363" s="189"/>
      <c r="Q363" s="189"/>
      <c r="R363" s="189"/>
      <c r="S363" s="189"/>
      <c r="T363" s="189"/>
      <c r="U363" s="189"/>
      <c r="V363" s="189"/>
      <c r="W363" s="189"/>
      <c r="X363" s="189"/>
    </row>
    <row r="364" spans="1:24" ht="15" customHeight="1" x14ac:dyDescent="0.2">
      <c r="A364" s="220"/>
      <c r="B364" s="221"/>
      <c r="C364" s="222"/>
      <c r="D364" s="224"/>
      <c r="E364" s="224"/>
      <c r="F364" s="224"/>
      <c r="G364" s="189"/>
      <c r="H364" s="189"/>
      <c r="I364" s="189"/>
      <c r="J364" s="189"/>
      <c r="K364" s="189"/>
      <c r="L364" s="189"/>
      <c r="M364" s="189"/>
      <c r="N364" s="189"/>
      <c r="O364" s="189"/>
      <c r="P364" s="189"/>
      <c r="Q364" s="189"/>
      <c r="R364" s="189"/>
      <c r="S364" s="189"/>
      <c r="T364" s="189"/>
      <c r="U364" s="189"/>
      <c r="V364" s="189"/>
      <c r="W364" s="189"/>
      <c r="X364" s="189"/>
    </row>
    <row r="365" spans="1:24" ht="15" customHeight="1" x14ac:dyDescent="0.2">
      <c r="A365" s="220"/>
      <c r="B365" s="221"/>
      <c r="C365" s="222"/>
      <c r="D365" s="224"/>
      <c r="E365" s="224"/>
      <c r="F365" s="224"/>
      <c r="G365" s="189"/>
      <c r="H365" s="189"/>
      <c r="I365" s="189"/>
      <c r="J365" s="189"/>
      <c r="K365" s="189"/>
      <c r="L365" s="189"/>
      <c r="M365" s="189"/>
      <c r="N365" s="189"/>
      <c r="O365" s="189"/>
      <c r="P365" s="189"/>
      <c r="Q365" s="189"/>
      <c r="R365" s="189"/>
      <c r="S365" s="189"/>
      <c r="T365" s="189"/>
      <c r="U365" s="189"/>
      <c r="V365" s="189"/>
      <c r="W365" s="189"/>
      <c r="X365" s="189"/>
    </row>
    <row r="366" spans="1:24" ht="15" customHeight="1" x14ac:dyDescent="0.2">
      <c r="A366" s="220"/>
      <c r="B366" s="221"/>
      <c r="C366" s="222"/>
      <c r="D366" s="224"/>
      <c r="E366" s="224"/>
      <c r="F366" s="224"/>
      <c r="G366" s="189"/>
      <c r="H366" s="189"/>
      <c r="I366" s="189"/>
      <c r="J366" s="189"/>
      <c r="K366" s="189"/>
      <c r="L366" s="189"/>
      <c r="M366" s="189"/>
      <c r="N366" s="189"/>
      <c r="O366" s="189"/>
      <c r="P366" s="189"/>
      <c r="Q366" s="189"/>
      <c r="R366" s="189"/>
      <c r="S366" s="189"/>
      <c r="T366" s="189"/>
      <c r="U366" s="189"/>
      <c r="V366" s="189"/>
      <c r="W366" s="189"/>
      <c r="X366" s="189"/>
    </row>
    <row r="367" spans="1:24" ht="15" customHeight="1" x14ac:dyDescent="0.2">
      <c r="A367" s="220"/>
      <c r="B367" s="221"/>
      <c r="C367" s="222"/>
      <c r="D367" s="224"/>
      <c r="E367" s="224"/>
      <c r="F367" s="224"/>
      <c r="G367" s="189"/>
      <c r="H367" s="189"/>
      <c r="I367" s="189"/>
      <c r="J367" s="189"/>
      <c r="K367" s="189"/>
      <c r="L367" s="189"/>
      <c r="M367" s="189"/>
      <c r="N367" s="189"/>
      <c r="O367" s="189"/>
      <c r="P367" s="189"/>
      <c r="Q367" s="189"/>
      <c r="R367" s="189"/>
      <c r="S367" s="189"/>
      <c r="T367" s="189"/>
      <c r="U367" s="189"/>
      <c r="V367" s="189"/>
      <c r="W367" s="189"/>
      <c r="X367" s="189"/>
    </row>
    <row r="368" spans="1:24" ht="15" customHeight="1" x14ac:dyDescent="0.2">
      <c r="A368" s="220"/>
      <c r="B368" s="221"/>
      <c r="C368" s="222"/>
      <c r="D368" s="224"/>
      <c r="E368" s="224"/>
      <c r="F368" s="224"/>
      <c r="G368" s="189"/>
      <c r="H368" s="189"/>
      <c r="I368" s="189"/>
      <c r="J368" s="189"/>
      <c r="K368" s="189"/>
      <c r="L368" s="189"/>
      <c r="M368" s="189"/>
      <c r="N368" s="189"/>
      <c r="O368" s="189"/>
      <c r="P368" s="189"/>
      <c r="Q368" s="189"/>
      <c r="R368" s="189"/>
      <c r="S368" s="189"/>
      <c r="T368" s="189"/>
      <c r="U368" s="189"/>
      <c r="V368" s="189"/>
      <c r="W368" s="189"/>
      <c r="X368" s="189"/>
    </row>
    <row r="369" spans="1:24" ht="15" customHeight="1" x14ac:dyDescent="0.2">
      <c r="A369" s="220"/>
      <c r="B369" s="221"/>
      <c r="C369" s="222"/>
      <c r="D369" s="224"/>
      <c r="E369" s="224"/>
      <c r="F369" s="224"/>
      <c r="G369" s="189"/>
      <c r="H369" s="189"/>
      <c r="I369" s="189"/>
      <c r="J369" s="189"/>
      <c r="K369" s="189"/>
      <c r="L369" s="189"/>
      <c r="M369" s="189"/>
      <c r="N369" s="189"/>
      <c r="O369" s="189"/>
      <c r="P369" s="189"/>
      <c r="Q369" s="189"/>
      <c r="R369" s="189"/>
      <c r="S369" s="189"/>
      <c r="T369" s="189"/>
      <c r="U369" s="189"/>
      <c r="V369" s="189"/>
      <c r="W369" s="189"/>
      <c r="X369" s="189"/>
    </row>
    <row r="370" spans="1:24" ht="15" customHeight="1" x14ac:dyDescent="0.2">
      <c r="A370" s="220"/>
      <c r="B370" s="221"/>
      <c r="C370" s="222"/>
      <c r="D370" s="224"/>
      <c r="E370" s="224"/>
      <c r="F370" s="224"/>
      <c r="G370" s="189"/>
      <c r="H370" s="189"/>
      <c r="I370" s="189"/>
      <c r="J370" s="189"/>
      <c r="K370" s="189"/>
      <c r="L370" s="189"/>
      <c r="M370" s="189"/>
      <c r="N370" s="189"/>
      <c r="O370" s="189"/>
      <c r="P370" s="189"/>
      <c r="Q370" s="189"/>
      <c r="R370" s="189"/>
      <c r="S370" s="189"/>
      <c r="T370" s="189"/>
      <c r="U370" s="189"/>
      <c r="V370" s="189"/>
      <c r="W370" s="189"/>
      <c r="X370" s="189"/>
    </row>
    <row r="371" spans="1:24" ht="15" customHeight="1" x14ac:dyDescent="0.2">
      <c r="A371" s="220"/>
      <c r="B371" s="221"/>
      <c r="C371" s="222"/>
      <c r="D371" s="224"/>
      <c r="E371" s="224"/>
      <c r="F371" s="224"/>
      <c r="G371" s="189"/>
      <c r="H371" s="189"/>
      <c r="I371" s="189"/>
      <c r="J371" s="189"/>
      <c r="K371" s="189"/>
      <c r="L371" s="189"/>
      <c r="M371" s="189"/>
      <c r="N371" s="189"/>
      <c r="O371" s="189"/>
      <c r="P371" s="189"/>
      <c r="Q371" s="189"/>
      <c r="R371" s="189"/>
      <c r="S371" s="189"/>
      <c r="T371" s="189"/>
      <c r="U371" s="189"/>
      <c r="V371" s="189"/>
      <c r="W371" s="189"/>
      <c r="X371" s="189"/>
    </row>
    <row r="372" spans="1:24" ht="15" customHeight="1" x14ac:dyDescent="0.2">
      <c r="A372" s="220"/>
      <c r="B372" s="221"/>
      <c r="C372" s="222"/>
      <c r="D372" s="224"/>
      <c r="E372" s="224"/>
      <c r="F372" s="224"/>
      <c r="G372" s="189"/>
      <c r="H372" s="189"/>
      <c r="I372" s="189"/>
      <c r="J372" s="189"/>
      <c r="K372" s="189"/>
      <c r="L372" s="189"/>
      <c r="M372" s="189"/>
      <c r="N372" s="189"/>
      <c r="O372" s="189"/>
      <c r="P372" s="189"/>
      <c r="Q372" s="189"/>
      <c r="R372" s="189"/>
      <c r="S372" s="189"/>
      <c r="T372" s="189"/>
      <c r="U372" s="189"/>
      <c r="V372" s="189"/>
      <c r="W372" s="189"/>
      <c r="X372" s="189"/>
    </row>
    <row r="373" spans="1:24" ht="15" customHeight="1" x14ac:dyDescent="0.2">
      <c r="A373" s="220"/>
      <c r="B373" s="221"/>
      <c r="C373" s="222"/>
      <c r="D373" s="224"/>
      <c r="E373" s="224"/>
      <c r="F373" s="224"/>
      <c r="G373" s="189"/>
      <c r="H373" s="189"/>
      <c r="I373" s="189"/>
      <c r="J373" s="189"/>
      <c r="K373" s="189"/>
      <c r="L373" s="189"/>
      <c r="M373" s="189"/>
      <c r="N373" s="189"/>
      <c r="O373" s="189"/>
      <c r="P373" s="189"/>
      <c r="Q373" s="189"/>
      <c r="R373" s="189"/>
      <c r="S373" s="189"/>
      <c r="T373" s="189"/>
      <c r="U373" s="189"/>
      <c r="V373" s="189"/>
      <c r="W373" s="189"/>
      <c r="X373" s="189"/>
    </row>
    <row r="374" spans="1:24" ht="15" customHeight="1" x14ac:dyDescent="0.2">
      <c r="A374" s="220"/>
      <c r="B374" s="221"/>
      <c r="C374" s="222"/>
      <c r="D374" s="224"/>
      <c r="E374" s="224"/>
      <c r="F374" s="224"/>
      <c r="G374" s="189"/>
      <c r="H374" s="189"/>
      <c r="I374" s="189"/>
      <c r="J374" s="189"/>
      <c r="K374" s="189"/>
      <c r="L374" s="189"/>
      <c r="M374" s="189"/>
      <c r="N374" s="189"/>
      <c r="O374" s="189"/>
      <c r="P374" s="189"/>
      <c r="Q374" s="189"/>
      <c r="R374" s="189"/>
      <c r="S374" s="189"/>
      <c r="T374" s="189"/>
      <c r="U374" s="189"/>
      <c r="V374" s="189"/>
      <c r="W374" s="189"/>
      <c r="X374" s="189"/>
    </row>
    <row r="375" spans="1:24" ht="15" customHeight="1" x14ac:dyDescent="0.2">
      <c r="A375" s="220"/>
      <c r="B375" s="221"/>
      <c r="C375" s="222"/>
      <c r="D375" s="224"/>
      <c r="E375" s="224"/>
      <c r="F375" s="224"/>
      <c r="G375" s="189"/>
      <c r="H375" s="189"/>
      <c r="I375" s="189"/>
      <c r="J375" s="189"/>
      <c r="K375" s="189"/>
      <c r="L375" s="189"/>
      <c r="M375" s="189"/>
      <c r="N375" s="189"/>
      <c r="O375" s="189"/>
      <c r="P375" s="189"/>
      <c r="Q375" s="189"/>
      <c r="R375" s="189"/>
      <c r="S375" s="189"/>
      <c r="T375" s="189"/>
      <c r="U375" s="189"/>
      <c r="V375" s="189"/>
      <c r="W375" s="189"/>
      <c r="X375" s="189"/>
    </row>
    <row r="376" spans="1:24" ht="15" customHeight="1" x14ac:dyDescent="0.2">
      <c r="A376" s="220"/>
      <c r="B376" s="221"/>
      <c r="C376" s="222"/>
      <c r="D376" s="224"/>
      <c r="E376" s="224"/>
      <c r="F376" s="224"/>
      <c r="G376" s="189"/>
      <c r="H376" s="189"/>
      <c r="I376" s="189"/>
      <c r="J376" s="189"/>
      <c r="K376" s="189"/>
      <c r="L376" s="189"/>
      <c r="M376" s="189"/>
      <c r="N376" s="189"/>
      <c r="O376" s="189"/>
      <c r="P376" s="189"/>
      <c r="Q376" s="189"/>
      <c r="R376" s="189"/>
      <c r="S376" s="189"/>
      <c r="T376" s="189"/>
      <c r="U376" s="189"/>
      <c r="V376" s="189"/>
      <c r="W376" s="189"/>
      <c r="X376" s="189"/>
    </row>
    <row r="377" spans="1:24" ht="15" customHeight="1" x14ac:dyDescent="0.2">
      <c r="A377" s="220"/>
      <c r="B377" s="221"/>
      <c r="C377" s="222"/>
      <c r="D377" s="224"/>
      <c r="E377" s="224"/>
      <c r="F377" s="224"/>
      <c r="G377" s="189"/>
      <c r="H377" s="189"/>
      <c r="I377" s="189"/>
      <c r="J377" s="189"/>
      <c r="K377" s="189"/>
      <c r="L377" s="189"/>
      <c r="M377" s="189"/>
      <c r="N377" s="189"/>
      <c r="O377" s="189"/>
      <c r="P377" s="189"/>
      <c r="Q377" s="189"/>
      <c r="R377" s="189"/>
      <c r="S377" s="189"/>
      <c r="T377" s="189"/>
      <c r="U377" s="189"/>
      <c r="V377" s="189"/>
      <c r="W377" s="189"/>
      <c r="X377" s="189"/>
    </row>
    <row r="378" spans="1:24" ht="15" customHeight="1" x14ac:dyDescent="0.2">
      <c r="A378" s="220"/>
      <c r="B378" s="221"/>
      <c r="C378" s="222"/>
      <c r="D378" s="224"/>
      <c r="E378" s="224"/>
      <c r="F378" s="224"/>
      <c r="G378" s="189"/>
      <c r="H378" s="189"/>
      <c r="I378" s="189"/>
      <c r="J378" s="189"/>
      <c r="K378" s="189"/>
      <c r="L378" s="189"/>
      <c r="M378" s="189"/>
      <c r="N378" s="189"/>
      <c r="O378" s="189"/>
      <c r="P378" s="189"/>
      <c r="Q378" s="189"/>
      <c r="R378" s="189"/>
      <c r="S378" s="189"/>
      <c r="T378" s="189"/>
      <c r="U378" s="189"/>
      <c r="V378" s="189"/>
      <c r="W378" s="189"/>
      <c r="X378" s="189"/>
    </row>
    <row r="379" spans="1:24" ht="15" customHeight="1" x14ac:dyDescent="0.2">
      <c r="A379" s="220"/>
      <c r="B379" s="221"/>
      <c r="C379" s="222"/>
      <c r="D379" s="224"/>
      <c r="E379" s="224"/>
      <c r="F379" s="224"/>
      <c r="G379" s="189"/>
      <c r="H379" s="189"/>
      <c r="I379" s="189"/>
      <c r="J379" s="189"/>
      <c r="K379" s="189"/>
      <c r="L379" s="189"/>
      <c r="M379" s="189"/>
      <c r="N379" s="189"/>
      <c r="O379" s="189"/>
      <c r="P379" s="189"/>
      <c r="Q379" s="189"/>
      <c r="R379" s="189"/>
      <c r="S379" s="189"/>
      <c r="T379" s="189"/>
      <c r="U379" s="189"/>
      <c r="V379" s="189"/>
      <c r="W379" s="189"/>
      <c r="X379" s="189"/>
    </row>
    <row r="380" spans="1:24" ht="15" customHeight="1" x14ac:dyDescent="0.2">
      <c r="A380" s="220"/>
      <c r="B380" s="221"/>
      <c r="C380" s="222"/>
      <c r="D380" s="224"/>
      <c r="E380" s="224"/>
      <c r="F380" s="224"/>
      <c r="G380" s="189"/>
      <c r="H380" s="189"/>
      <c r="I380" s="189"/>
      <c r="J380" s="189"/>
      <c r="K380" s="189"/>
      <c r="L380" s="189"/>
      <c r="M380" s="189"/>
      <c r="N380" s="189"/>
      <c r="O380" s="189"/>
      <c r="P380" s="189"/>
      <c r="Q380" s="189"/>
      <c r="R380" s="189"/>
      <c r="S380" s="189"/>
      <c r="T380" s="189"/>
      <c r="U380" s="189"/>
      <c r="V380" s="189"/>
      <c r="W380" s="189"/>
      <c r="X380" s="189"/>
    </row>
    <row r="381" spans="1:24" ht="15" customHeight="1" x14ac:dyDescent="0.2">
      <c r="A381" s="220"/>
      <c r="B381" s="221"/>
      <c r="C381" s="222"/>
      <c r="D381" s="224"/>
      <c r="E381" s="224"/>
      <c r="F381" s="224"/>
      <c r="G381" s="189"/>
      <c r="H381" s="189"/>
      <c r="I381" s="189"/>
      <c r="J381" s="189"/>
      <c r="K381" s="189"/>
      <c r="L381" s="189"/>
      <c r="M381" s="189"/>
      <c r="N381" s="189"/>
      <c r="O381" s="189"/>
      <c r="P381" s="189"/>
      <c r="Q381" s="189"/>
      <c r="R381" s="189"/>
      <c r="S381" s="189"/>
      <c r="T381" s="189"/>
      <c r="U381" s="189"/>
      <c r="V381" s="189"/>
      <c r="W381" s="189"/>
      <c r="X381" s="189"/>
    </row>
    <row r="382" spans="1:24" ht="15" customHeight="1" x14ac:dyDescent="0.2">
      <c r="A382" s="220"/>
      <c r="B382" s="221"/>
      <c r="C382" s="222"/>
      <c r="D382" s="224"/>
      <c r="E382" s="224"/>
      <c r="F382" s="224"/>
      <c r="G382" s="189"/>
      <c r="H382" s="189"/>
      <c r="I382" s="189"/>
      <c r="J382" s="189"/>
      <c r="K382" s="189"/>
      <c r="L382" s="189"/>
      <c r="M382" s="189"/>
      <c r="N382" s="189"/>
      <c r="O382" s="189"/>
      <c r="P382" s="189"/>
      <c r="Q382" s="189"/>
      <c r="R382" s="189"/>
      <c r="S382" s="189"/>
      <c r="T382" s="189"/>
      <c r="U382" s="189"/>
      <c r="V382" s="189"/>
      <c r="W382" s="189"/>
      <c r="X382" s="189"/>
    </row>
    <row r="383" spans="1:24" ht="15" customHeight="1" x14ac:dyDescent="0.2">
      <c r="A383" s="220"/>
      <c r="B383" s="221"/>
      <c r="C383" s="222"/>
      <c r="D383" s="224"/>
      <c r="E383" s="224"/>
      <c r="F383" s="224"/>
      <c r="G383" s="189"/>
      <c r="H383" s="189"/>
      <c r="I383" s="189"/>
      <c r="J383" s="189"/>
      <c r="K383" s="189"/>
      <c r="L383" s="189"/>
      <c r="M383" s="189"/>
      <c r="N383" s="189"/>
      <c r="O383" s="189"/>
      <c r="P383" s="189"/>
      <c r="Q383" s="189"/>
      <c r="R383" s="189"/>
      <c r="S383" s="189"/>
      <c r="T383" s="189"/>
      <c r="U383" s="189"/>
      <c r="V383" s="189"/>
      <c r="W383" s="189"/>
      <c r="X383" s="189"/>
    </row>
    <row r="384" spans="1:24" ht="15" customHeight="1" x14ac:dyDescent="0.2">
      <c r="A384" s="220"/>
      <c r="B384" s="221"/>
      <c r="C384" s="222"/>
      <c r="D384" s="224"/>
      <c r="E384" s="224"/>
      <c r="F384" s="224"/>
      <c r="G384" s="189"/>
      <c r="H384" s="189"/>
      <c r="I384" s="189"/>
      <c r="J384" s="189"/>
      <c r="K384" s="189"/>
      <c r="L384" s="189"/>
      <c r="M384" s="189"/>
      <c r="N384" s="189"/>
      <c r="O384" s="189"/>
      <c r="P384" s="189"/>
      <c r="Q384" s="189"/>
      <c r="R384" s="189"/>
      <c r="S384" s="189"/>
      <c r="T384" s="189"/>
      <c r="U384" s="189"/>
      <c r="V384" s="189"/>
      <c r="W384" s="189"/>
      <c r="X384" s="189"/>
    </row>
    <row r="385" spans="1:24" ht="15" customHeight="1" x14ac:dyDescent="0.2">
      <c r="A385" s="220"/>
      <c r="B385" s="221"/>
      <c r="C385" s="222"/>
      <c r="D385" s="224"/>
      <c r="E385" s="224"/>
      <c r="F385" s="224"/>
      <c r="G385" s="189"/>
      <c r="H385" s="189"/>
      <c r="I385" s="189"/>
      <c r="J385" s="189"/>
      <c r="K385" s="189"/>
      <c r="L385" s="189"/>
      <c r="M385" s="189"/>
      <c r="N385" s="189"/>
      <c r="O385" s="189"/>
      <c r="P385" s="189"/>
      <c r="Q385" s="189"/>
      <c r="R385" s="189"/>
      <c r="S385" s="189"/>
      <c r="T385" s="189"/>
      <c r="U385" s="189"/>
      <c r="V385" s="189"/>
      <c r="W385" s="189"/>
      <c r="X385" s="189"/>
    </row>
    <row r="386" spans="1:24" ht="15" customHeight="1" x14ac:dyDescent="0.2">
      <c r="A386" s="220"/>
      <c r="B386" s="221"/>
      <c r="C386" s="222"/>
      <c r="D386" s="224"/>
      <c r="E386" s="224"/>
      <c r="F386" s="224"/>
      <c r="G386" s="189"/>
      <c r="H386" s="189"/>
      <c r="I386" s="189"/>
      <c r="J386" s="189"/>
      <c r="K386" s="189"/>
      <c r="L386" s="189"/>
      <c r="M386" s="189"/>
      <c r="N386" s="189"/>
      <c r="O386" s="189"/>
      <c r="P386" s="189"/>
      <c r="Q386" s="189"/>
      <c r="R386" s="189"/>
      <c r="S386" s="189"/>
      <c r="T386" s="189"/>
      <c r="U386" s="189"/>
      <c r="V386" s="189"/>
      <c r="W386" s="189"/>
      <c r="X386" s="189"/>
    </row>
    <row r="387" spans="1:24" ht="15" customHeight="1" x14ac:dyDescent="0.2">
      <c r="A387" s="220"/>
      <c r="B387" s="221"/>
      <c r="C387" s="222"/>
      <c r="D387" s="224"/>
      <c r="E387" s="224"/>
      <c r="F387" s="224"/>
      <c r="G387" s="189"/>
      <c r="H387" s="189"/>
      <c r="I387" s="189"/>
      <c r="J387" s="189"/>
      <c r="K387" s="189"/>
      <c r="L387" s="189"/>
      <c r="M387" s="189"/>
      <c r="N387" s="189"/>
      <c r="O387" s="189"/>
      <c r="P387" s="189"/>
      <c r="Q387" s="189"/>
      <c r="R387" s="189"/>
      <c r="S387" s="189"/>
      <c r="T387" s="189"/>
      <c r="U387" s="189"/>
      <c r="V387" s="189"/>
      <c r="W387" s="189"/>
      <c r="X387" s="189"/>
    </row>
    <row r="388" spans="1:24" ht="15" customHeight="1" x14ac:dyDescent="0.2">
      <c r="A388" s="220"/>
      <c r="B388" s="221"/>
      <c r="C388" s="222"/>
      <c r="D388" s="224"/>
      <c r="E388" s="224"/>
      <c r="F388" s="224"/>
      <c r="G388" s="189"/>
      <c r="H388" s="189"/>
      <c r="I388" s="189"/>
      <c r="J388" s="189"/>
      <c r="K388" s="189"/>
      <c r="L388" s="189"/>
      <c r="M388" s="189"/>
      <c r="N388" s="189"/>
      <c r="O388" s="189"/>
      <c r="P388" s="189"/>
      <c r="Q388" s="189"/>
      <c r="R388" s="189"/>
      <c r="S388" s="189"/>
      <c r="T388" s="189"/>
      <c r="U388" s="189"/>
      <c r="V388" s="189"/>
      <c r="W388" s="189"/>
      <c r="X388" s="189"/>
    </row>
    <row r="389" spans="1:24" ht="15" customHeight="1" x14ac:dyDescent="0.2">
      <c r="A389" s="220"/>
      <c r="B389" s="221"/>
      <c r="C389" s="222"/>
      <c r="D389" s="224"/>
      <c r="E389" s="224"/>
      <c r="F389" s="224"/>
      <c r="G389" s="189"/>
      <c r="H389" s="189"/>
      <c r="I389" s="189"/>
      <c r="J389" s="189"/>
      <c r="K389" s="189"/>
      <c r="L389" s="189"/>
      <c r="M389" s="189"/>
      <c r="N389" s="189"/>
      <c r="O389" s="189"/>
      <c r="P389" s="189"/>
      <c r="Q389" s="189"/>
      <c r="R389" s="189"/>
      <c r="S389" s="189"/>
      <c r="T389" s="189"/>
      <c r="U389" s="189"/>
      <c r="V389" s="189"/>
      <c r="W389" s="189"/>
      <c r="X389" s="189"/>
    </row>
    <row r="390" spans="1:24" ht="15" customHeight="1" x14ac:dyDescent="0.2">
      <c r="A390" s="220"/>
      <c r="B390" s="221"/>
      <c r="C390" s="222"/>
      <c r="D390" s="224"/>
      <c r="E390" s="224"/>
      <c r="F390" s="224"/>
      <c r="G390" s="189"/>
      <c r="H390" s="189"/>
      <c r="I390" s="189"/>
      <c r="J390" s="189"/>
      <c r="K390" s="189"/>
      <c r="L390" s="189"/>
      <c r="M390" s="189"/>
      <c r="N390" s="189"/>
      <c r="O390" s="189"/>
      <c r="P390" s="189"/>
      <c r="Q390" s="189"/>
      <c r="R390" s="189"/>
      <c r="S390" s="189"/>
      <c r="T390" s="189"/>
      <c r="U390" s="189"/>
      <c r="V390" s="189"/>
      <c r="W390" s="189"/>
      <c r="X390" s="189"/>
    </row>
    <row r="391" spans="1:24" ht="15" customHeight="1" x14ac:dyDescent="0.2">
      <c r="A391" s="220"/>
      <c r="B391" s="221"/>
      <c r="C391" s="222"/>
      <c r="D391" s="224"/>
      <c r="E391" s="224"/>
      <c r="F391" s="224"/>
      <c r="G391" s="189"/>
      <c r="H391" s="189"/>
      <c r="I391" s="189"/>
      <c r="J391" s="189"/>
      <c r="K391" s="189"/>
      <c r="L391" s="189"/>
      <c r="M391" s="189"/>
      <c r="N391" s="189"/>
      <c r="O391" s="189"/>
      <c r="P391" s="189"/>
      <c r="Q391" s="189"/>
      <c r="R391" s="189"/>
      <c r="S391" s="189"/>
      <c r="T391" s="189"/>
      <c r="U391" s="189"/>
      <c r="V391" s="189"/>
      <c r="W391" s="189"/>
      <c r="X391" s="189"/>
    </row>
    <row r="392" spans="1:24" ht="15" customHeight="1" x14ac:dyDescent="0.2">
      <c r="A392" s="220"/>
      <c r="B392" s="221"/>
      <c r="C392" s="222"/>
      <c r="D392" s="224"/>
      <c r="E392" s="224"/>
      <c r="F392" s="224"/>
      <c r="G392" s="189"/>
      <c r="H392" s="189"/>
      <c r="I392" s="189"/>
      <c r="J392" s="189"/>
      <c r="K392" s="189"/>
      <c r="L392" s="189"/>
      <c r="M392" s="189"/>
      <c r="N392" s="189"/>
      <c r="O392" s="189"/>
      <c r="P392" s="189"/>
      <c r="Q392" s="189"/>
      <c r="R392" s="189"/>
      <c r="S392" s="189"/>
      <c r="T392" s="189"/>
      <c r="U392" s="189"/>
      <c r="V392" s="189"/>
      <c r="W392" s="189"/>
      <c r="X392" s="189"/>
    </row>
    <row r="393" spans="1:24" ht="15" customHeight="1" x14ac:dyDescent="0.2">
      <c r="A393" s="220"/>
      <c r="B393" s="221"/>
      <c r="C393" s="222"/>
      <c r="D393" s="224"/>
      <c r="E393" s="224"/>
      <c r="F393" s="224"/>
      <c r="G393" s="189"/>
      <c r="H393" s="189"/>
      <c r="I393" s="189"/>
      <c r="J393" s="189"/>
      <c r="K393" s="189"/>
      <c r="L393" s="189"/>
      <c r="M393" s="189"/>
      <c r="N393" s="189"/>
      <c r="O393" s="189"/>
      <c r="P393" s="189"/>
      <c r="Q393" s="189"/>
      <c r="R393" s="189"/>
      <c r="S393" s="189"/>
      <c r="T393" s="189"/>
      <c r="U393" s="189"/>
      <c r="V393" s="189"/>
      <c r="W393" s="189"/>
      <c r="X393" s="189"/>
    </row>
    <row r="394" spans="1:24" ht="15" customHeight="1" x14ac:dyDescent="0.2">
      <c r="A394" s="220"/>
      <c r="B394" s="221"/>
      <c r="C394" s="222"/>
      <c r="D394" s="224"/>
      <c r="E394" s="224"/>
      <c r="F394" s="224"/>
      <c r="G394" s="189"/>
      <c r="H394" s="189"/>
      <c r="I394" s="189"/>
      <c r="J394" s="189"/>
      <c r="K394" s="189"/>
      <c r="L394" s="189"/>
      <c r="M394" s="189"/>
      <c r="N394" s="189"/>
      <c r="O394" s="189"/>
      <c r="P394" s="189"/>
      <c r="Q394" s="189"/>
      <c r="R394" s="189"/>
      <c r="S394" s="189"/>
      <c r="T394" s="189"/>
      <c r="U394" s="189"/>
      <c r="V394" s="189"/>
      <c r="W394" s="189"/>
      <c r="X394" s="189"/>
    </row>
    <row r="395" spans="1:24" ht="15" customHeight="1" x14ac:dyDescent="0.2">
      <c r="A395" s="220"/>
      <c r="B395" s="221"/>
      <c r="C395" s="222"/>
      <c r="D395" s="224"/>
      <c r="E395" s="224"/>
      <c r="F395" s="224"/>
      <c r="G395" s="189"/>
      <c r="H395" s="189"/>
      <c r="I395" s="189"/>
      <c r="J395" s="189"/>
      <c r="K395" s="189"/>
      <c r="L395" s="189"/>
      <c r="M395" s="189"/>
      <c r="N395" s="189"/>
      <c r="O395" s="189"/>
      <c r="P395" s="189"/>
      <c r="Q395" s="189"/>
      <c r="R395" s="189"/>
      <c r="S395" s="189"/>
      <c r="T395" s="189"/>
      <c r="U395" s="189"/>
      <c r="V395" s="189"/>
      <c r="W395" s="189"/>
      <c r="X395" s="189"/>
    </row>
    <row r="396" spans="1:24" ht="15" customHeight="1" x14ac:dyDescent="0.2">
      <c r="A396" s="220"/>
      <c r="B396" s="221"/>
      <c r="C396" s="222"/>
      <c r="D396" s="224"/>
      <c r="E396" s="224"/>
      <c r="F396" s="224"/>
      <c r="G396" s="189"/>
      <c r="H396" s="189"/>
      <c r="I396" s="189"/>
      <c r="J396" s="189"/>
      <c r="K396" s="189"/>
      <c r="L396" s="189"/>
      <c r="M396" s="189"/>
      <c r="N396" s="189"/>
      <c r="O396" s="189"/>
      <c r="P396" s="189"/>
      <c r="Q396" s="189"/>
      <c r="R396" s="189"/>
      <c r="S396" s="189"/>
      <c r="T396" s="189"/>
      <c r="U396" s="189"/>
      <c r="V396" s="189"/>
      <c r="W396" s="189"/>
      <c r="X396" s="189"/>
    </row>
    <row r="397" spans="1:24" ht="15" customHeight="1" x14ac:dyDescent="0.2">
      <c r="A397" s="220"/>
      <c r="B397" s="221"/>
      <c r="C397" s="222"/>
      <c r="D397" s="224"/>
      <c r="E397" s="224"/>
      <c r="F397" s="224"/>
      <c r="G397" s="189"/>
      <c r="H397" s="189"/>
      <c r="I397" s="189"/>
      <c r="J397" s="189"/>
      <c r="K397" s="189"/>
      <c r="L397" s="189"/>
      <c r="M397" s="189"/>
      <c r="N397" s="189"/>
      <c r="O397" s="189"/>
      <c r="P397" s="189"/>
      <c r="Q397" s="189"/>
      <c r="R397" s="189"/>
      <c r="S397" s="189"/>
      <c r="T397" s="189"/>
      <c r="U397" s="189"/>
      <c r="V397" s="189"/>
      <c r="W397" s="189"/>
      <c r="X397" s="189"/>
    </row>
    <row r="398" spans="1:24" ht="15" customHeight="1" x14ac:dyDescent="0.2">
      <c r="A398" s="220"/>
      <c r="B398" s="221"/>
      <c r="C398" s="222"/>
      <c r="D398" s="224"/>
      <c r="E398" s="224"/>
      <c r="F398" s="224"/>
      <c r="G398" s="189"/>
      <c r="H398" s="189"/>
      <c r="I398" s="189"/>
      <c r="J398" s="189"/>
      <c r="K398" s="189"/>
      <c r="L398" s="189"/>
      <c r="M398" s="189"/>
      <c r="N398" s="189"/>
      <c r="O398" s="189"/>
      <c r="P398" s="189"/>
      <c r="Q398" s="189"/>
      <c r="R398" s="189"/>
      <c r="S398" s="189"/>
      <c r="T398" s="189"/>
      <c r="U398" s="189"/>
      <c r="V398" s="189"/>
      <c r="W398" s="189"/>
      <c r="X398" s="189"/>
    </row>
    <row r="399" spans="1:24" ht="15" customHeight="1" x14ac:dyDescent="0.2">
      <c r="A399" s="220"/>
      <c r="B399" s="221"/>
      <c r="C399" s="222"/>
      <c r="D399" s="224"/>
      <c r="E399" s="224"/>
      <c r="F399" s="224"/>
      <c r="G399" s="189"/>
      <c r="H399" s="189"/>
      <c r="I399" s="189"/>
      <c r="J399" s="189"/>
      <c r="K399" s="189"/>
      <c r="L399" s="189"/>
      <c r="M399" s="189"/>
      <c r="N399" s="189"/>
      <c r="O399" s="189"/>
      <c r="P399" s="189"/>
      <c r="Q399" s="189"/>
      <c r="R399" s="189"/>
      <c r="S399" s="189"/>
      <c r="T399" s="189"/>
      <c r="U399" s="189"/>
      <c r="V399" s="189"/>
      <c r="W399" s="189"/>
      <c r="X399" s="189"/>
    </row>
    <row r="400" spans="1:24" ht="15" customHeight="1" x14ac:dyDescent="0.2">
      <c r="A400" s="220"/>
      <c r="B400" s="221"/>
      <c r="C400" s="222"/>
      <c r="D400" s="224"/>
      <c r="E400" s="224"/>
      <c r="F400" s="224"/>
      <c r="G400" s="189"/>
      <c r="H400" s="189"/>
      <c r="I400" s="189"/>
      <c r="J400" s="189"/>
      <c r="K400" s="189"/>
      <c r="L400" s="189"/>
      <c r="M400" s="189"/>
      <c r="N400" s="189"/>
      <c r="O400" s="189"/>
      <c r="P400" s="189"/>
      <c r="Q400" s="189"/>
      <c r="R400" s="189"/>
      <c r="S400" s="189"/>
      <c r="T400" s="189"/>
      <c r="U400" s="189"/>
      <c r="V400" s="189"/>
      <c r="W400" s="189"/>
      <c r="X400" s="189"/>
    </row>
    <row r="401" spans="1:24" ht="15" customHeight="1" x14ac:dyDescent="0.2">
      <c r="A401" s="220"/>
      <c r="B401" s="221"/>
      <c r="C401" s="222"/>
      <c r="D401" s="224"/>
      <c r="E401" s="224"/>
      <c r="F401" s="224"/>
      <c r="G401" s="189"/>
      <c r="H401" s="189"/>
      <c r="I401" s="189"/>
      <c r="J401" s="189"/>
      <c r="K401" s="189"/>
      <c r="L401" s="189"/>
      <c r="M401" s="189"/>
      <c r="N401" s="189"/>
      <c r="O401" s="189"/>
      <c r="P401" s="189"/>
      <c r="Q401" s="189"/>
      <c r="R401" s="189"/>
      <c r="S401" s="189"/>
      <c r="T401" s="189"/>
      <c r="U401" s="189"/>
      <c r="V401" s="189"/>
      <c r="W401" s="189"/>
      <c r="X401" s="189"/>
    </row>
    <row r="402" spans="1:24" ht="15" customHeight="1" x14ac:dyDescent="0.2">
      <c r="A402" s="220"/>
      <c r="B402" s="221"/>
      <c r="C402" s="222"/>
      <c r="D402" s="224"/>
      <c r="E402" s="224"/>
      <c r="F402" s="224"/>
      <c r="G402" s="189"/>
      <c r="H402" s="189"/>
      <c r="I402" s="189"/>
      <c r="J402" s="189"/>
      <c r="K402" s="189"/>
      <c r="L402" s="189"/>
      <c r="M402" s="189"/>
      <c r="N402" s="189"/>
      <c r="O402" s="189"/>
      <c r="P402" s="189"/>
      <c r="Q402" s="189"/>
      <c r="R402" s="189"/>
      <c r="S402" s="189"/>
      <c r="T402" s="189"/>
      <c r="U402" s="189"/>
      <c r="V402" s="189"/>
      <c r="W402" s="189"/>
      <c r="X402" s="189"/>
    </row>
    <row r="403" spans="1:24" ht="15" customHeight="1" x14ac:dyDescent="0.2">
      <c r="A403" s="220"/>
      <c r="B403" s="221"/>
      <c r="C403" s="222"/>
      <c r="D403" s="224"/>
      <c r="E403" s="224"/>
      <c r="F403" s="224"/>
      <c r="G403" s="189"/>
      <c r="H403" s="189"/>
      <c r="I403" s="189"/>
      <c r="J403" s="189"/>
      <c r="K403" s="189"/>
      <c r="L403" s="189"/>
      <c r="M403" s="189"/>
      <c r="N403" s="189"/>
      <c r="O403" s="189"/>
      <c r="P403" s="189"/>
      <c r="Q403" s="189"/>
      <c r="R403" s="189"/>
      <c r="S403" s="189"/>
      <c r="T403" s="189"/>
      <c r="U403" s="189"/>
      <c r="V403" s="189"/>
      <c r="W403" s="189"/>
      <c r="X403" s="189"/>
    </row>
    <row r="404" spans="1:24" ht="15" customHeight="1" x14ac:dyDescent="0.2">
      <c r="A404" s="220"/>
      <c r="B404" s="221"/>
      <c r="C404" s="222"/>
      <c r="D404" s="224"/>
      <c r="E404" s="224"/>
      <c r="F404" s="224"/>
      <c r="G404" s="189"/>
      <c r="H404" s="189"/>
      <c r="I404" s="189"/>
      <c r="J404" s="189"/>
      <c r="K404" s="189"/>
      <c r="L404" s="189"/>
      <c r="M404" s="189"/>
      <c r="N404" s="189"/>
      <c r="O404" s="189"/>
      <c r="P404" s="189"/>
      <c r="Q404" s="189"/>
      <c r="R404" s="189"/>
      <c r="S404" s="189"/>
      <c r="T404" s="189"/>
      <c r="U404" s="189"/>
      <c r="V404" s="189"/>
      <c r="W404" s="189"/>
      <c r="X404" s="189"/>
    </row>
    <row r="405" spans="1:24" ht="15" customHeight="1" x14ac:dyDescent="0.2">
      <c r="A405" s="220"/>
      <c r="B405" s="221"/>
      <c r="C405" s="222"/>
      <c r="D405" s="224"/>
      <c r="E405" s="224"/>
      <c r="F405" s="224"/>
      <c r="G405" s="189"/>
      <c r="H405" s="189"/>
      <c r="I405" s="189"/>
      <c r="J405" s="189"/>
      <c r="K405" s="189"/>
      <c r="L405" s="189"/>
      <c r="M405" s="189"/>
      <c r="N405" s="189"/>
      <c r="O405" s="189"/>
      <c r="P405" s="189"/>
      <c r="Q405" s="189"/>
      <c r="R405" s="189"/>
      <c r="S405" s="189"/>
      <c r="T405" s="189"/>
      <c r="U405" s="189"/>
      <c r="V405" s="189"/>
      <c r="W405" s="189"/>
      <c r="X405" s="189"/>
    </row>
    <row r="406" spans="1:24" ht="15" customHeight="1" x14ac:dyDescent="0.2">
      <c r="A406" s="220"/>
      <c r="B406" s="221"/>
      <c r="C406" s="222"/>
      <c r="D406" s="224"/>
      <c r="E406" s="224"/>
      <c r="F406" s="224"/>
      <c r="G406" s="189"/>
      <c r="H406" s="189"/>
      <c r="I406" s="189"/>
      <c r="J406" s="189"/>
      <c r="K406" s="189"/>
      <c r="L406" s="189"/>
      <c r="M406" s="189"/>
      <c r="N406" s="189"/>
      <c r="O406" s="189"/>
      <c r="P406" s="189"/>
      <c r="Q406" s="189"/>
      <c r="R406" s="189"/>
      <c r="S406" s="189"/>
      <c r="T406" s="189"/>
      <c r="U406" s="189"/>
      <c r="V406" s="189"/>
      <c r="W406" s="189"/>
      <c r="X406" s="189"/>
    </row>
    <row r="407" spans="1:24" ht="15" customHeight="1" x14ac:dyDescent="0.2">
      <c r="A407" s="220"/>
      <c r="B407" s="221"/>
      <c r="C407" s="222"/>
      <c r="D407" s="224"/>
      <c r="E407" s="224"/>
      <c r="F407" s="224"/>
      <c r="G407" s="189"/>
      <c r="H407" s="189"/>
      <c r="I407" s="189"/>
      <c r="J407" s="189"/>
      <c r="K407" s="189"/>
      <c r="L407" s="189"/>
      <c r="M407" s="189"/>
      <c r="N407" s="189"/>
      <c r="O407" s="189"/>
      <c r="P407" s="189"/>
      <c r="Q407" s="189"/>
      <c r="R407" s="189"/>
      <c r="S407" s="189"/>
      <c r="T407" s="189"/>
      <c r="U407" s="189"/>
      <c r="V407" s="189"/>
      <c r="W407" s="189"/>
      <c r="X407" s="189"/>
    </row>
    <row r="408" spans="1:24" ht="15" customHeight="1" x14ac:dyDescent="0.2">
      <c r="A408" s="220"/>
      <c r="B408" s="221"/>
      <c r="C408" s="222"/>
      <c r="D408" s="224"/>
      <c r="E408" s="224"/>
      <c r="F408" s="224"/>
      <c r="G408" s="189"/>
      <c r="H408" s="189"/>
      <c r="I408" s="189"/>
      <c r="J408" s="189"/>
      <c r="K408" s="189"/>
      <c r="L408" s="189"/>
      <c r="M408" s="189"/>
      <c r="N408" s="189"/>
      <c r="O408" s="189"/>
      <c r="P408" s="189"/>
      <c r="Q408" s="189"/>
      <c r="R408" s="189"/>
      <c r="S408" s="189"/>
      <c r="T408" s="189"/>
      <c r="U408" s="189"/>
      <c r="V408" s="189"/>
      <c r="W408" s="189"/>
      <c r="X408" s="189"/>
    </row>
    <row r="409" spans="1:24" ht="15" customHeight="1" x14ac:dyDescent="0.2">
      <c r="A409" s="220"/>
      <c r="B409" s="221"/>
      <c r="C409" s="222"/>
      <c r="D409" s="224"/>
      <c r="E409" s="224"/>
      <c r="F409" s="224"/>
      <c r="G409" s="189"/>
      <c r="H409" s="189"/>
      <c r="I409" s="189"/>
      <c r="J409" s="189"/>
      <c r="K409" s="189"/>
      <c r="L409" s="189"/>
      <c r="M409" s="189"/>
      <c r="N409" s="189"/>
      <c r="O409" s="189"/>
      <c r="P409" s="189"/>
      <c r="Q409" s="189"/>
      <c r="R409" s="189"/>
      <c r="S409" s="189"/>
      <c r="T409" s="189"/>
      <c r="U409" s="189"/>
      <c r="V409" s="189"/>
      <c r="W409" s="189"/>
      <c r="X409" s="189"/>
    </row>
    <row r="410" spans="1:24" ht="15" customHeight="1" x14ac:dyDescent="0.2">
      <c r="A410" s="220"/>
      <c r="B410" s="221"/>
      <c r="C410" s="222"/>
      <c r="D410" s="224"/>
      <c r="E410" s="224"/>
      <c r="F410" s="224"/>
      <c r="G410" s="189"/>
      <c r="H410" s="189"/>
      <c r="I410" s="189"/>
      <c r="J410" s="189"/>
      <c r="K410" s="189"/>
      <c r="L410" s="189"/>
      <c r="M410" s="189"/>
      <c r="N410" s="189"/>
      <c r="O410" s="189"/>
      <c r="P410" s="189"/>
      <c r="Q410" s="189"/>
      <c r="R410" s="189"/>
      <c r="S410" s="189"/>
      <c r="T410" s="189"/>
      <c r="U410" s="189"/>
      <c r="V410" s="189"/>
      <c r="W410" s="189"/>
      <c r="X410" s="189"/>
    </row>
    <row r="411" spans="1:24" ht="15" customHeight="1" x14ac:dyDescent="0.2">
      <c r="A411" s="220"/>
      <c r="B411" s="221"/>
      <c r="C411" s="222"/>
      <c r="D411" s="224"/>
      <c r="E411" s="224"/>
      <c r="F411" s="224"/>
      <c r="G411" s="189"/>
      <c r="H411" s="189"/>
      <c r="I411" s="189"/>
      <c r="J411" s="189"/>
      <c r="K411" s="189"/>
      <c r="L411" s="189"/>
      <c r="M411" s="189"/>
      <c r="N411" s="189"/>
      <c r="O411" s="189"/>
      <c r="P411" s="189"/>
      <c r="Q411" s="189"/>
      <c r="R411" s="189"/>
      <c r="S411" s="189"/>
      <c r="T411" s="189"/>
      <c r="U411" s="189"/>
      <c r="V411" s="189"/>
      <c r="W411" s="189"/>
      <c r="X411" s="189"/>
    </row>
    <row r="412" spans="1:24" ht="15" customHeight="1" x14ac:dyDescent="0.2">
      <c r="A412" s="220"/>
      <c r="B412" s="221"/>
      <c r="C412" s="222"/>
      <c r="D412" s="224"/>
      <c r="E412" s="224"/>
      <c r="F412" s="224"/>
      <c r="G412" s="189"/>
      <c r="H412" s="189"/>
      <c r="I412" s="189"/>
      <c r="J412" s="189"/>
      <c r="K412" s="189"/>
      <c r="L412" s="189"/>
      <c r="M412" s="189"/>
      <c r="N412" s="189"/>
      <c r="O412" s="189"/>
      <c r="P412" s="189"/>
      <c r="Q412" s="189"/>
      <c r="R412" s="189"/>
      <c r="S412" s="189"/>
      <c r="T412" s="189"/>
      <c r="U412" s="189"/>
      <c r="V412" s="189"/>
      <c r="W412" s="189"/>
      <c r="X412" s="189"/>
    </row>
    <row r="413" spans="1:24" ht="15" customHeight="1" x14ac:dyDescent="0.2">
      <c r="A413" s="220"/>
      <c r="B413" s="221"/>
      <c r="C413" s="222"/>
      <c r="D413" s="224"/>
      <c r="E413" s="224"/>
      <c r="F413" s="224"/>
      <c r="G413" s="189"/>
      <c r="H413" s="189"/>
      <c r="I413" s="189"/>
      <c r="J413" s="189"/>
      <c r="K413" s="189"/>
      <c r="L413" s="189"/>
      <c r="M413" s="189"/>
      <c r="N413" s="189"/>
      <c r="O413" s="189"/>
      <c r="P413" s="189"/>
      <c r="Q413" s="189"/>
      <c r="R413" s="189"/>
      <c r="S413" s="189"/>
      <c r="T413" s="189"/>
      <c r="U413" s="189"/>
      <c r="V413" s="189"/>
      <c r="W413" s="189"/>
      <c r="X413" s="189"/>
    </row>
    <row r="414" spans="1:24" ht="15" customHeight="1" x14ac:dyDescent="0.2">
      <c r="A414" s="220"/>
      <c r="B414" s="221"/>
      <c r="C414" s="222"/>
      <c r="D414" s="224"/>
      <c r="E414" s="224"/>
      <c r="F414" s="224"/>
      <c r="G414" s="189"/>
      <c r="H414" s="189"/>
      <c r="I414" s="189"/>
      <c r="J414" s="189"/>
      <c r="K414" s="189"/>
      <c r="L414" s="189"/>
      <c r="M414" s="189"/>
      <c r="N414" s="189"/>
      <c r="O414" s="189"/>
      <c r="P414" s="189"/>
      <c r="Q414" s="189"/>
      <c r="R414" s="189"/>
      <c r="S414" s="189"/>
      <c r="T414" s="189"/>
      <c r="U414" s="189"/>
      <c r="V414" s="189"/>
      <c r="W414" s="189"/>
      <c r="X414" s="189"/>
    </row>
    <row r="415" spans="1:24" ht="15" customHeight="1" x14ac:dyDescent="0.2">
      <c r="A415" s="220"/>
      <c r="B415" s="221"/>
      <c r="C415" s="222"/>
      <c r="D415" s="224"/>
      <c r="E415" s="224"/>
      <c r="F415" s="224"/>
      <c r="G415" s="189"/>
      <c r="H415" s="189"/>
      <c r="I415" s="189"/>
      <c r="J415" s="189"/>
      <c r="K415" s="189"/>
      <c r="L415" s="189"/>
      <c r="M415" s="189"/>
      <c r="N415" s="189"/>
      <c r="O415" s="189"/>
      <c r="P415" s="189"/>
      <c r="Q415" s="189"/>
      <c r="R415" s="189"/>
      <c r="S415" s="189"/>
      <c r="T415" s="189"/>
      <c r="U415" s="189"/>
      <c r="V415" s="189"/>
      <c r="W415" s="189"/>
      <c r="X415" s="189"/>
    </row>
    <row r="416" spans="1:24" ht="15" customHeight="1" x14ac:dyDescent="0.2">
      <c r="A416" s="220"/>
      <c r="B416" s="221"/>
      <c r="C416" s="222"/>
      <c r="D416" s="224"/>
      <c r="E416" s="224"/>
      <c r="F416" s="224"/>
      <c r="G416" s="189"/>
      <c r="H416" s="189"/>
      <c r="I416" s="189"/>
      <c r="J416" s="189"/>
      <c r="K416" s="189"/>
      <c r="L416" s="189"/>
      <c r="M416" s="189"/>
      <c r="N416" s="189"/>
      <c r="O416" s="189"/>
      <c r="P416" s="189"/>
      <c r="Q416" s="189"/>
      <c r="R416" s="189"/>
      <c r="S416" s="189"/>
      <c r="T416" s="189"/>
      <c r="U416" s="189"/>
      <c r="V416" s="189"/>
      <c r="W416" s="189"/>
      <c r="X416" s="189"/>
    </row>
    <row r="417" spans="1:24" ht="15" customHeight="1" x14ac:dyDescent="0.2">
      <c r="A417" s="220"/>
      <c r="B417" s="221"/>
      <c r="C417" s="222"/>
      <c r="D417" s="224"/>
      <c r="E417" s="224"/>
      <c r="F417" s="224"/>
      <c r="G417" s="189"/>
      <c r="H417" s="189"/>
      <c r="I417" s="189"/>
      <c r="J417" s="189"/>
      <c r="K417" s="189"/>
      <c r="L417" s="189"/>
      <c r="M417" s="189"/>
      <c r="N417" s="189"/>
      <c r="O417" s="189"/>
      <c r="P417" s="189"/>
      <c r="Q417" s="189"/>
      <c r="R417" s="189"/>
      <c r="S417" s="189"/>
      <c r="T417" s="189"/>
      <c r="U417" s="189"/>
      <c r="V417" s="189"/>
      <c r="W417" s="189"/>
      <c r="X417" s="189"/>
    </row>
    <row r="418" spans="1:24" ht="15" customHeight="1" x14ac:dyDescent="0.2">
      <c r="A418" s="220"/>
      <c r="B418" s="221"/>
      <c r="C418" s="222"/>
      <c r="D418" s="224"/>
      <c r="E418" s="224"/>
      <c r="F418" s="224"/>
      <c r="G418" s="189"/>
      <c r="H418" s="189"/>
      <c r="I418" s="189"/>
      <c r="J418" s="189"/>
      <c r="K418" s="189"/>
      <c r="L418" s="189"/>
      <c r="M418" s="189"/>
      <c r="N418" s="189"/>
      <c r="O418" s="189"/>
      <c r="P418" s="189"/>
      <c r="Q418" s="189"/>
      <c r="R418" s="189"/>
      <c r="S418" s="189"/>
      <c r="T418" s="189"/>
      <c r="U418" s="189"/>
      <c r="V418" s="189"/>
      <c r="W418" s="189"/>
      <c r="X418" s="189"/>
    </row>
    <row r="419" spans="1:24" ht="15" customHeight="1" x14ac:dyDescent="0.2">
      <c r="A419" s="220"/>
      <c r="B419" s="221"/>
      <c r="C419" s="222"/>
      <c r="D419" s="224"/>
      <c r="E419" s="224"/>
      <c r="F419" s="224"/>
      <c r="G419" s="189"/>
      <c r="H419" s="189"/>
      <c r="I419" s="189"/>
      <c r="J419" s="189"/>
      <c r="K419" s="189"/>
      <c r="L419" s="189"/>
      <c r="M419" s="189"/>
      <c r="N419" s="189"/>
      <c r="O419" s="189"/>
      <c r="P419" s="189"/>
      <c r="Q419" s="189"/>
      <c r="R419" s="189"/>
      <c r="S419" s="189"/>
      <c r="T419" s="189"/>
      <c r="U419" s="189"/>
      <c r="V419" s="189"/>
      <c r="W419" s="189"/>
      <c r="X419" s="189"/>
    </row>
    <row r="420" spans="1:24" ht="15" customHeight="1" x14ac:dyDescent="0.2">
      <c r="A420" s="220"/>
      <c r="B420" s="221"/>
      <c r="C420" s="222"/>
      <c r="D420" s="224"/>
      <c r="E420" s="224"/>
      <c r="F420" s="224"/>
      <c r="G420" s="189"/>
      <c r="H420" s="189"/>
      <c r="I420" s="189"/>
      <c r="J420" s="189"/>
      <c r="K420" s="189"/>
      <c r="L420" s="189"/>
      <c r="M420" s="189"/>
      <c r="N420" s="189"/>
      <c r="O420" s="189"/>
      <c r="P420" s="189"/>
      <c r="Q420" s="189"/>
      <c r="R420" s="189"/>
      <c r="S420" s="189"/>
      <c r="T420" s="189"/>
      <c r="U420" s="189"/>
      <c r="V420" s="189"/>
      <c r="W420" s="189"/>
      <c r="X420" s="189"/>
    </row>
    <row r="421" spans="1:24" ht="15" customHeight="1" x14ac:dyDescent="0.2">
      <c r="A421" s="220"/>
      <c r="B421" s="221"/>
      <c r="C421" s="222"/>
      <c r="D421" s="224"/>
      <c r="E421" s="224"/>
      <c r="F421" s="224"/>
      <c r="G421" s="189"/>
      <c r="H421" s="189"/>
      <c r="I421" s="189"/>
      <c r="J421" s="189"/>
      <c r="K421" s="189"/>
      <c r="L421" s="189"/>
      <c r="M421" s="189"/>
      <c r="N421" s="189"/>
      <c r="O421" s="189"/>
      <c r="P421" s="189"/>
      <c r="Q421" s="189"/>
      <c r="R421" s="189"/>
      <c r="S421" s="189"/>
      <c r="T421" s="189"/>
      <c r="U421" s="189"/>
      <c r="V421" s="189"/>
      <c r="W421" s="189"/>
      <c r="X421" s="189"/>
    </row>
    <row r="422" spans="1:24" ht="15" customHeight="1" x14ac:dyDescent="0.2">
      <c r="A422" s="220"/>
      <c r="B422" s="221"/>
      <c r="C422" s="222"/>
      <c r="D422" s="224"/>
      <c r="E422" s="224"/>
      <c r="F422" s="224"/>
      <c r="G422" s="189"/>
      <c r="H422" s="189"/>
      <c r="I422" s="189"/>
      <c r="J422" s="189"/>
      <c r="K422" s="189"/>
      <c r="L422" s="189"/>
      <c r="M422" s="189"/>
      <c r="N422" s="189"/>
      <c r="O422" s="189"/>
      <c r="P422" s="189"/>
      <c r="Q422" s="189"/>
      <c r="R422" s="189"/>
      <c r="S422" s="189"/>
      <c r="T422" s="189"/>
      <c r="U422" s="189"/>
      <c r="V422" s="189"/>
      <c r="W422" s="189"/>
      <c r="X422" s="189"/>
    </row>
    <row r="423" spans="1:24" ht="15" customHeight="1" x14ac:dyDescent="0.2">
      <c r="A423" s="220"/>
      <c r="B423" s="221"/>
      <c r="C423" s="222"/>
      <c r="D423" s="224"/>
      <c r="E423" s="224"/>
      <c r="F423" s="224"/>
      <c r="G423" s="189"/>
      <c r="H423" s="189"/>
      <c r="I423" s="189"/>
      <c r="J423" s="189"/>
      <c r="K423" s="189"/>
      <c r="L423" s="189"/>
      <c r="M423" s="189"/>
      <c r="N423" s="189"/>
      <c r="O423" s="189"/>
      <c r="P423" s="189"/>
      <c r="Q423" s="189"/>
      <c r="R423" s="189"/>
      <c r="S423" s="189"/>
      <c r="T423" s="189"/>
      <c r="U423" s="189"/>
      <c r="V423" s="189"/>
      <c r="W423" s="189"/>
      <c r="X423" s="189"/>
    </row>
    <row r="424" spans="1:24" ht="15" customHeight="1" x14ac:dyDescent="0.2">
      <c r="A424" s="220"/>
      <c r="B424" s="221"/>
      <c r="C424" s="222"/>
      <c r="D424" s="224"/>
      <c r="E424" s="224"/>
      <c r="F424" s="224"/>
      <c r="G424" s="189"/>
      <c r="H424" s="189"/>
      <c r="I424" s="189"/>
      <c r="J424" s="189"/>
      <c r="K424" s="189"/>
      <c r="L424" s="189"/>
      <c r="M424" s="189"/>
      <c r="N424" s="189"/>
      <c r="O424" s="189"/>
      <c r="P424" s="189"/>
      <c r="Q424" s="189"/>
      <c r="R424" s="189"/>
      <c r="S424" s="189"/>
      <c r="T424" s="189"/>
      <c r="U424" s="189"/>
      <c r="V424" s="189"/>
      <c r="W424" s="189"/>
      <c r="X424" s="189"/>
    </row>
    <row r="425" spans="1:24" ht="15" customHeight="1" x14ac:dyDescent="0.2">
      <c r="A425" s="220"/>
      <c r="B425" s="221"/>
      <c r="C425" s="222"/>
      <c r="D425" s="224"/>
      <c r="E425" s="224"/>
      <c r="F425" s="224"/>
      <c r="G425" s="189"/>
      <c r="H425" s="189"/>
      <c r="I425" s="189"/>
      <c r="J425" s="189"/>
      <c r="K425" s="189"/>
      <c r="L425" s="189"/>
      <c r="M425" s="189"/>
      <c r="N425" s="189"/>
      <c r="O425" s="189"/>
      <c r="P425" s="189"/>
      <c r="Q425" s="189"/>
      <c r="R425" s="189"/>
      <c r="S425" s="189"/>
      <c r="T425" s="189"/>
      <c r="U425" s="189"/>
      <c r="V425" s="189"/>
      <c r="W425" s="189"/>
      <c r="X425" s="189"/>
    </row>
    <row r="426" spans="1:24" ht="15" customHeight="1" x14ac:dyDescent="0.2">
      <c r="A426" s="220"/>
      <c r="B426" s="221"/>
      <c r="C426" s="222"/>
      <c r="D426" s="224"/>
      <c r="E426" s="224"/>
      <c r="F426" s="224"/>
      <c r="G426" s="189"/>
      <c r="H426" s="189"/>
      <c r="I426" s="189"/>
      <c r="J426" s="189"/>
      <c r="K426" s="189"/>
      <c r="L426" s="189"/>
      <c r="M426" s="189"/>
      <c r="N426" s="189"/>
      <c r="O426" s="189"/>
      <c r="P426" s="189"/>
      <c r="Q426" s="189"/>
      <c r="R426" s="189"/>
      <c r="S426" s="189"/>
      <c r="T426" s="189"/>
      <c r="U426" s="189"/>
      <c r="V426" s="189"/>
      <c r="W426" s="189"/>
      <c r="X426" s="189"/>
    </row>
    <row r="427" spans="1:24" ht="15" customHeight="1" x14ac:dyDescent="0.2">
      <c r="A427" s="220"/>
      <c r="B427" s="221"/>
      <c r="C427" s="222"/>
      <c r="D427" s="224"/>
      <c r="E427" s="224"/>
      <c r="F427" s="224"/>
      <c r="G427" s="189"/>
      <c r="H427" s="189"/>
      <c r="I427" s="189"/>
      <c r="J427" s="189"/>
      <c r="K427" s="189"/>
      <c r="L427" s="189"/>
      <c r="M427" s="189"/>
      <c r="N427" s="189"/>
      <c r="O427" s="189"/>
      <c r="P427" s="189"/>
      <c r="Q427" s="189"/>
      <c r="R427" s="189"/>
      <c r="S427" s="189"/>
      <c r="T427" s="189"/>
      <c r="U427" s="189"/>
      <c r="V427" s="189"/>
      <c r="W427" s="189"/>
      <c r="X427" s="189"/>
    </row>
    <row r="428" spans="1:24" ht="15" customHeight="1" x14ac:dyDescent="0.2">
      <c r="A428" s="220"/>
      <c r="B428" s="221"/>
      <c r="C428" s="222"/>
      <c r="D428" s="224"/>
      <c r="E428" s="224"/>
      <c r="F428" s="224"/>
      <c r="G428" s="189"/>
      <c r="H428" s="189"/>
      <c r="I428" s="189"/>
      <c r="J428" s="189"/>
      <c r="K428" s="189"/>
      <c r="L428" s="189"/>
      <c r="M428" s="189"/>
      <c r="N428" s="189"/>
      <c r="O428" s="189"/>
      <c r="P428" s="189"/>
      <c r="Q428" s="189"/>
      <c r="R428" s="189"/>
      <c r="S428" s="189"/>
      <c r="T428" s="189"/>
      <c r="U428" s="189"/>
      <c r="V428" s="189"/>
      <c r="W428" s="189"/>
      <c r="X428" s="189"/>
    </row>
    <row r="429" spans="1:24" ht="15" customHeight="1" x14ac:dyDescent="0.2">
      <c r="A429" s="220"/>
      <c r="B429" s="221"/>
      <c r="C429" s="222"/>
      <c r="D429" s="224"/>
      <c r="E429" s="224"/>
      <c r="F429" s="224"/>
      <c r="G429" s="189"/>
      <c r="H429" s="189"/>
      <c r="I429" s="189"/>
      <c r="J429" s="189"/>
      <c r="K429" s="189"/>
      <c r="L429" s="189"/>
      <c r="M429" s="189"/>
      <c r="N429" s="189"/>
      <c r="O429" s="189"/>
      <c r="P429" s="189"/>
      <c r="Q429" s="189"/>
      <c r="R429" s="189"/>
      <c r="S429" s="189"/>
      <c r="T429" s="189"/>
      <c r="U429" s="189"/>
      <c r="V429" s="189"/>
      <c r="W429" s="189"/>
      <c r="X429" s="189"/>
    </row>
    <row r="430" spans="1:24" ht="15" customHeight="1" x14ac:dyDescent="0.2">
      <c r="A430" s="220"/>
      <c r="B430" s="221"/>
      <c r="C430" s="222"/>
      <c r="D430" s="224"/>
      <c r="E430" s="224"/>
      <c r="F430" s="224"/>
      <c r="G430" s="189"/>
      <c r="H430" s="189"/>
      <c r="I430" s="189"/>
      <c r="J430" s="189"/>
      <c r="K430" s="189"/>
      <c r="L430" s="189"/>
      <c r="M430" s="189"/>
      <c r="N430" s="189"/>
      <c r="O430" s="189"/>
      <c r="P430" s="189"/>
      <c r="Q430" s="189"/>
      <c r="R430" s="189"/>
      <c r="S430" s="189"/>
      <c r="T430" s="189"/>
      <c r="U430" s="189"/>
      <c r="V430" s="189"/>
      <c r="W430" s="189"/>
      <c r="X430" s="189"/>
    </row>
    <row r="431" spans="1:24" ht="15" customHeight="1" x14ac:dyDescent="0.2">
      <c r="A431" s="220"/>
      <c r="B431" s="221"/>
      <c r="C431" s="222"/>
      <c r="D431" s="224"/>
      <c r="E431" s="224"/>
      <c r="F431" s="224"/>
      <c r="G431" s="189"/>
      <c r="H431" s="189"/>
      <c r="I431" s="189"/>
      <c r="J431" s="189"/>
      <c r="K431" s="189"/>
      <c r="L431" s="189"/>
      <c r="M431" s="189"/>
      <c r="N431" s="189"/>
      <c r="O431" s="189"/>
      <c r="P431" s="189"/>
      <c r="Q431" s="189"/>
      <c r="R431" s="189"/>
      <c r="S431" s="189"/>
      <c r="T431" s="189"/>
      <c r="U431" s="189"/>
      <c r="V431" s="189"/>
      <c r="W431" s="189"/>
      <c r="X431" s="189"/>
    </row>
    <row r="432" spans="1:24" ht="15" customHeight="1" x14ac:dyDescent="0.2">
      <c r="A432" s="220"/>
      <c r="B432" s="221"/>
      <c r="C432" s="222"/>
      <c r="D432" s="224"/>
      <c r="E432" s="224"/>
      <c r="F432" s="224"/>
      <c r="G432" s="189"/>
      <c r="H432" s="189"/>
      <c r="I432" s="189"/>
      <c r="J432" s="189"/>
      <c r="K432" s="189"/>
      <c r="L432" s="189"/>
      <c r="M432" s="189"/>
      <c r="N432" s="189"/>
      <c r="O432" s="189"/>
      <c r="P432" s="189"/>
      <c r="Q432" s="189"/>
      <c r="R432" s="189"/>
      <c r="S432" s="189"/>
      <c r="T432" s="189"/>
      <c r="U432" s="189"/>
      <c r="V432" s="189"/>
      <c r="W432" s="189"/>
      <c r="X432" s="189"/>
    </row>
    <row r="433" spans="1:24" ht="15" customHeight="1" x14ac:dyDescent="0.2">
      <c r="A433" s="220"/>
      <c r="B433" s="221"/>
      <c r="C433" s="222"/>
      <c r="D433" s="224"/>
      <c r="E433" s="224"/>
      <c r="F433" s="224"/>
      <c r="G433" s="189"/>
      <c r="H433" s="189"/>
      <c r="I433" s="189"/>
      <c r="J433" s="189"/>
      <c r="K433" s="189"/>
      <c r="L433" s="189"/>
      <c r="M433" s="189"/>
      <c r="N433" s="189"/>
      <c r="O433" s="189"/>
      <c r="P433" s="189"/>
      <c r="Q433" s="189"/>
      <c r="R433" s="189"/>
      <c r="S433" s="189"/>
      <c r="T433" s="189"/>
      <c r="U433" s="189"/>
      <c r="V433" s="189"/>
      <c r="W433" s="189"/>
      <c r="X433" s="189"/>
    </row>
    <row r="434" spans="1:24" ht="15" customHeight="1" x14ac:dyDescent="0.2">
      <c r="A434" s="220"/>
      <c r="B434" s="221"/>
      <c r="C434" s="222"/>
      <c r="D434" s="224"/>
      <c r="E434" s="224"/>
      <c r="F434" s="224"/>
      <c r="G434" s="189"/>
      <c r="H434" s="189"/>
      <c r="I434" s="189"/>
      <c r="J434" s="189"/>
      <c r="K434" s="189"/>
      <c r="L434" s="189"/>
      <c r="M434" s="189"/>
      <c r="N434" s="189"/>
      <c r="O434" s="189"/>
      <c r="P434" s="189"/>
      <c r="Q434" s="189"/>
      <c r="R434" s="189"/>
      <c r="S434" s="189"/>
      <c r="T434" s="189"/>
      <c r="U434" s="189"/>
      <c r="V434" s="189"/>
      <c r="W434" s="189"/>
      <c r="X434" s="189"/>
    </row>
    <row r="435" spans="1:24" ht="15" customHeight="1" x14ac:dyDescent="0.2">
      <c r="A435" s="220"/>
      <c r="B435" s="221"/>
      <c r="C435" s="222"/>
      <c r="D435" s="224"/>
      <c r="E435" s="224"/>
      <c r="F435" s="224"/>
      <c r="G435" s="189"/>
      <c r="H435" s="189"/>
      <c r="I435" s="189"/>
      <c r="J435" s="189"/>
      <c r="K435" s="189"/>
      <c r="L435" s="189"/>
      <c r="M435" s="189"/>
      <c r="N435" s="189"/>
      <c r="O435" s="189"/>
      <c r="P435" s="189"/>
      <c r="Q435" s="189"/>
      <c r="R435" s="189"/>
      <c r="S435" s="189"/>
      <c r="T435" s="189"/>
      <c r="U435" s="189"/>
      <c r="V435" s="189"/>
      <c r="W435" s="189"/>
      <c r="X435" s="189"/>
    </row>
    <row r="436" spans="1:24" ht="15" customHeight="1" x14ac:dyDescent="0.2">
      <c r="A436" s="220"/>
      <c r="B436" s="221"/>
      <c r="C436" s="222"/>
      <c r="D436" s="224"/>
      <c r="E436" s="224"/>
      <c r="F436" s="224"/>
      <c r="G436" s="189"/>
      <c r="H436" s="189"/>
      <c r="I436" s="189"/>
      <c r="J436" s="189"/>
      <c r="K436" s="189"/>
      <c r="L436" s="189"/>
      <c r="M436" s="189"/>
      <c r="N436" s="189"/>
      <c r="O436" s="189"/>
      <c r="P436" s="189"/>
      <c r="Q436" s="189"/>
      <c r="R436" s="189"/>
      <c r="S436" s="189"/>
      <c r="T436" s="189"/>
      <c r="U436" s="189"/>
      <c r="V436" s="189"/>
      <c r="W436" s="189"/>
      <c r="X436" s="189"/>
    </row>
    <row r="437" spans="1:24" ht="15" customHeight="1" x14ac:dyDescent="0.2">
      <c r="A437" s="220"/>
      <c r="B437" s="221"/>
      <c r="C437" s="222"/>
      <c r="D437" s="224"/>
      <c r="E437" s="224"/>
      <c r="F437" s="224"/>
      <c r="G437" s="189"/>
      <c r="H437" s="189"/>
      <c r="I437" s="189"/>
      <c r="J437" s="189"/>
      <c r="K437" s="189"/>
      <c r="L437" s="189"/>
      <c r="M437" s="189"/>
      <c r="N437" s="189"/>
      <c r="O437" s="189"/>
      <c r="P437" s="189"/>
      <c r="Q437" s="189"/>
      <c r="R437" s="189"/>
      <c r="S437" s="189"/>
      <c r="T437" s="189"/>
      <c r="U437" s="189"/>
      <c r="V437" s="189"/>
      <c r="W437" s="189"/>
      <c r="X437" s="189"/>
    </row>
    <row r="438" spans="1:24" ht="15" customHeight="1" x14ac:dyDescent="0.2">
      <c r="A438" s="220"/>
      <c r="B438" s="221"/>
      <c r="C438" s="222"/>
      <c r="D438" s="224"/>
      <c r="E438" s="224"/>
      <c r="F438" s="224"/>
      <c r="G438" s="189"/>
      <c r="H438" s="189"/>
      <c r="I438" s="189"/>
      <c r="J438" s="189"/>
      <c r="K438" s="189"/>
      <c r="L438" s="189"/>
      <c r="M438" s="189"/>
      <c r="N438" s="189"/>
      <c r="O438" s="189"/>
      <c r="P438" s="189"/>
      <c r="Q438" s="189"/>
      <c r="R438" s="189"/>
      <c r="S438" s="189"/>
      <c r="T438" s="189"/>
      <c r="U438" s="189"/>
      <c r="V438" s="189"/>
      <c r="W438" s="189"/>
      <c r="X438" s="189"/>
    </row>
    <row r="439" spans="1:24" ht="15" customHeight="1" x14ac:dyDescent="0.2">
      <c r="A439" s="220"/>
      <c r="B439" s="221"/>
      <c r="C439" s="222"/>
      <c r="D439" s="224"/>
      <c r="E439" s="224"/>
      <c r="F439" s="224"/>
      <c r="G439" s="189"/>
      <c r="H439" s="189"/>
      <c r="I439" s="189"/>
      <c r="J439" s="189"/>
      <c r="K439" s="189"/>
      <c r="L439" s="189"/>
      <c r="M439" s="189"/>
      <c r="N439" s="189"/>
      <c r="O439" s="189"/>
      <c r="P439" s="189"/>
      <c r="Q439" s="189"/>
      <c r="R439" s="189"/>
      <c r="S439" s="189"/>
      <c r="T439" s="189"/>
      <c r="U439" s="189"/>
      <c r="V439" s="189"/>
      <c r="W439" s="189"/>
      <c r="X439" s="189"/>
    </row>
    <row r="440" spans="1:24" ht="15" customHeight="1" x14ac:dyDescent="0.2">
      <c r="A440" s="220"/>
      <c r="B440" s="221"/>
      <c r="C440" s="222"/>
      <c r="D440" s="224"/>
      <c r="E440" s="224"/>
      <c r="F440" s="224"/>
      <c r="G440" s="189"/>
      <c r="H440" s="189"/>
      <c r="I440" s="189"/>
      <c r="J440" s="189"/>
      <c r="K440" s="189"/>
      <c r="L440" s="189"/>
      <c r="M440" s="189"/>
      <c r="N440" s="189"/>
      <c r="O440" s="189"/>
      <c r="P440" s="189"/>
      <c r="Q440" s="189"/>
      <c r="R440" s="189"/>
      <c r="S440" s="189"/>
      <c r="T440" s="189"/>
      <c r="U440" s="189"/>
      <c r="V440" s="189"/>
      <c r="W440" s="189"/>
      <c r="X440" s="189"/>
    </row>
    <row r="441" spans="1:24" ht="15" customHeight="1" x14ac:dyDescent="0.2">
      <c r="A441" s="220"/>
      <c r="B441" s="221"/>
      <c r="C441" s="222"/>
      <c r="D441" s="224"/>
      <c r="E441" s="224"/>
      <c r="F441" s="224"/>
      <c r="G441" s="189"/>
      <c r="H441" s="189"/>
      <c r="I441" s="189"/>
      <c r="J441" s="189"/>
      <c r="K441" s="189"/>
      <c r="L441" s="189"/>
      <c r="M441" s="189"/>
      <c r="N441" s="189"/>
      <c r="O441" s="189"/>
      <c r="P441" s="189"/>
      <c r="Q441" s="189"/>
      <c r="R441" s="189"/>
      <c r="S441" s="189"/>
      <c r="T441" s="189"/>
      <c r="U441" s="189"/>
      <c r="V441" s="189"/>
      <c r="W441" s="189"/>
      <c r="X441" s="189"/>
    </row>
    <row r="442" spans="1:24" ht="15" customHeight="1" x14ac:dyDescent="0.2">
      <c r="A442" s="220"/>
      <c r="B442" s="221"/>
      <c r="C442" s="222"/>
      <c r="D442" s="224"/>
      <c r="E442" s="224"/>
      <c r="F442" s="224"/>
      <c r="G442" s="189"/>
      <c r="H442" s="189"/>
      <c r="I442" s="189"/>
      <c r="J442" s="189"/>
      <c r="K442" s="189"/>
      <c r="L442" s="189"/>
      <c r="M442" s="189"/>
      <c r="N442" s="189"/>
      <c r="O442" s="189"/>
      <c r="P442" s="189"/>
      <c r="Q442" s="189"/>
      <c r="R442" s="189"/>
      <c r="S442" s="189"/>
      <c r="T442" s="189"/>
      <c r="U442" s="189"/>
      <c r="V442" s="189"/>
      <c r="W442" s="189"/>
      <c r="X442" s="189"/>
    </row>
    <row r="443" spans="1:24" ht="15" customHeight="1" x14ac:dyDescent="0.2">
      <c r="A443" s="220"/>
      <c r="B443" s="221"/>
      <c r="C443" s="222"/>
      <c r="D443" s="224"/>
      <c r="E443" s="224"/>
      <c r="F443" s="224"/>
      <c r="G443" s="189"/>
      <c r="H443" s="189"/>
      <c r="I443" s="189"/>
      <c r="J443" s="189"/>
      <c r="K443" s="189"/>
      <c r="L443" s="189"/>
      <c r="M443" s="189"/>
      <c r="N443" s="189"/>
      <c r="O443" s="189"/>
      <c r="P443" s="189"/>
      <c r="Q443" s="189"/>
      <c r="R443" s="189"/>
      <c r="S443" s="189"/>
      <c r="T443" s="189"/>
      <c r="U443" s="189"/>
      <c r="V443" s="189"/>
      <c r="W443" s="189"/>
      <c r="X443" s="189"/>
    </row>
    <row r="444" spans="1:24" ht="15" customHeight="1" x14ac:dyDescent="0.2">
      <c r="A444" s="220"/>
      <c r="B444" s="221"/>
      <c r="C444" s="222"/>
      <c r="D444" s="224"/>
      <c r="E444" s="224"/>
      <c r="F444" s="224"/>
      <c r="G444" s="189"/>
      <c r="H444" s="189"/>
      <c r="I444" s="189"/>
      <c r="J444" s="189"/>
      <c r="K444" s="189"/>
      <c r="L444" s="189"/>
      <c r="M444" s="189"/>
      <c r="N444" s="189"/>
      <c r="O444" s="189"/>
      <c r="P444" s="189"/>
      <c r="Q444" s="189"/>
      <c r="R444" s="189"/>
      <c r="S444" s="189"/>
      <c r="T444" s="189"/>
      <c r="U444" s="189"/>
      <c r="V444" s="189"/>
      <c r="W444" s="189"/>
      <c r="X444" s="189"/>
    </row>
    <row r="445" spans="1:24" ht="15" customHeight="1" x14ac:dyDescent="0.2">
      <c r="A445" s="220"/>
      <c r="B445" s="221"/>
      <c r="C445" s="222"/>
      <c r="D445" s="224"/>
      <c r="E445" s="224"/>
      <c r="F445" s="224"/>
      <c r="G445" s="189"/>
      <c r="H445" s="189"/>
      <c r="I445" s="189"/>
      <c r="J445" s="189"/>
      <c r="K445" s="189"/>
      <c r="L445" s="189"/>
      <c r="M445" s="189"/>
      <c r="N445" s="189"/>
      <c r="O445" s="189"/>
      <c r="P445" s="189"/>
      <c r="Q445" s="189"/>
      <c r="R445" s="189"/>
      <c r="S445" s="189"/>
      <c r="T445" s="189"/>
      <c r="U445" s="189"/>
      <c r="V445" s="189"/>
      <c r="W445" s="189"/>
      <c r="X445" s="189"/>
    </row>
    <row r="446" spans="1:24" ht="15" customHeight="1" x14ac:dyDescent="0.2">
      <c r="A446" s="220"/>
      <c r="B446" s="221"/>
      <c r="C446" s="222"/>
      <c r="D446" s="224"/>
      <c r="E446" s="224"/>
      <c r="F446" s="224"/>
      <c r="G446" s="189"/>
      <c r="H446" s="189"/>
      <c r="I446" s="189"/>
      <c r="J446" s="189"/>
      <c r="K446" s="189"/>
      <c r="L446" s="189"/>
      <c r="M446" s="189"/>
      <c r="N446" s="189"/>
      <c r="O446" s="189"/>
      <c r="P446" s="189"/>
      <c r="Q446" s="189"/>
      <c r="R446" s="189"/>
      <c r="S446" s="189"/>
      <c r="T446" s="189"/>
      <c r="U446" s="189"/>
      <c r="V446" s="189"/>
      <c r="W446" s="189"/>
      <c r="X446" s="189"/>
    </row>
    <row r="447" spans="1:24" ht="15" customHeight="1" x14ac:dyDescent="0.2">
      <c r="A447" s="220"/>
      <c r="B447" s="221"/>
      <c r="C447" s="222"/>
      <c r="D447" s="224"/>
      <c r="E447" s="224"/>
      <c r="F447" s="224"/>
      <c r="G447" s="189"/>
      <c r="H447" s="189"/>
      <c r="I447" s="189"/>
      <c r="J447" s="189"/>
      <c r="K447" s="189"/>
      <c r="L447" s="189"/>
      <c r="M447" s="189"/>
      <c r="N447" s="189"/>
      <c r="O447" s="189"/>
      <c r="P447" s="189"/>
      <c r="Q447" s="189"/>
      <c r="R447" s="189"/>
      <c r="S447" s="189"/>
      <c r="T447" s="189"/>
      <c r="U447" s="189"/>
      <c r="V447" s="189"/>
      <c r="W447" s="189"/>
      <c r="X447" s="189"/>
    </row>
    <row r="448" spans="1:24" ht="15" customHeight="1" x14ac:dyDescent="0.2">
      <c r="A448" s="220"/>
      <c r="B448" s="221"/>
      <c r="C448" s="222"/>
      <c r="D448" s="224"/>
      <c r="E448" s="224"/>
      <c r="F448" s="224"/>
      <c r="G448" s="189"/>
      <c r="H448" s="189"/>
      <c r="I448" s="189"/>
      <c r="J448" s="189"/>
      <c r="K448" s="189"/>
      <c r="L448" s="189"/>
      <c r="M448" s="189"/>
      <c r="N448" s="189"/>
      <c r="O448" s="189"/>
      <c r="P448" s="189"/>
      <c r="Q448" s="189"/>
      <c r="R448" s="189"/>
      <c r="S448" s="189"/>
      <c r="T448" s="189"/>
      <c r="U448" s="189"/>
      <c r="V448" s="189"/>
      <c r="W448" s="189"/>
      <c r="X448" s="189"/>
    </row>
    <row r="449" spans="1:24" ht="15" customHeight="1" x14ac:dyDescent="0.2">
      <c r="A449" s="220"/>
      <c r="B449" s="221"/>
      <c r="C449" s="222"/>
      <c r="D449" s="224"/>
      <c r="E449" s="224"/>
      <c r="F449" s="224"/>
      <c r="G449" s="189"/>
      <c r="H449" s="189"/>
      <c r="I449" s="189"/>
      <c r="J449" s="189"/>
      <c r="K449" s="189"/>
      <c r="L449" s="189"/>
      <c r="M449" s="189"/>
      <c r="N449" s="189"/>
      <c r="O449" s="189"/>
      <c r="P449" s="189"/>
      <c r="Q449" s="189"/>
      <c r="R449" s="189"/>
      <c r="S449" s="189"/>
      <c r="T449" s="189"/>
      <c r="U449" s="189"/>
      <c r="V449" s="189"/>
      <c r="W449" s="189"/>
      <c r="X449" s="189"/>
    </row>
    <row r="450" spans="1:24" ht="15" customHeight="1" x14ac:dyDescent="0.2">
      <c r="A450" s="220"/>
      <c r="B450" s="221"/>
      <c r="C450" s="222"/>
      <c r="D450" s="224"/>
      <c r="E450" s="224"/>
      <c r="F450" s="224"/>
      <c r="G450" s="189"/>
      <c r="H450" s="189"/>
      <c r="I450" s="189"/>
      <c r="J450" s="189"/>
      <c r="K450" s="189"/>
      <c r="L450" s="189"/>
      <c r="M450" s="189"/>
      <c r="N450" s="189"/>
      <c r="O450" s="189"/>
      <c r="P450" s="189"/>
      <c r="Q450" s="189"/>
      <c r="R450" s="189"/>
      <c r="S450" s="189"/>
      <c r="T450" s="189"/>
      <c r="U450" s="189"/>
      <c r="V450" s="189"/>
      <c r="W450" s="189"/>
      <c r="X450" s="189"/>
    </row>
    <row r="451" spans="1:24" ht="15" customHeight="1" x14ac:dyDescent="0.2">
      <c r="A451" s="220"/>
      <c r="B451" s="221"/>
      <c r="C451" s="222"/>
      <c r="D451" s="224"/>
      <c r="E451" s="224"/>
      <c r="F451" s="224"/>
      <c r="G451" s="189"/>
      <c r="H451" s="189"/>
      <c r="I451" s="189"/>
      <c r="J451" s="189"/>
      <c r="K451" s="189"/>
      <c r="L451" s="189"/>
      <c r="M451" s="189"/>
      <c r="N451" s="189"/>
      <c r="O451" s="189"/>
      <c r="P451" s="189"/>
      <c r="Q451" s="189"/>
      <c r="R451" s="189"/>
      <c r="S451" s="189"/>
      <c r="T451" s="189"/>
      <c r="U451" s="189"/>
      <c r="V451" s="189"/>
      <c r="W451" s="189"/>
      <c r="X451" s="189"/>
    </row>
    <row r="452" spans="1:24" ht="15" customHeight="1" x14ac:dyDescent="0.2">
      <c r="A452" s="220"/>
      <c r="B452" s="221"/>
      <c r="C452" s="222"/>
      <c r="D452" s="224"/>
      <c r="E452" s="224"/>
      <c r="F452" s="224"/>
      <c r="G452" s="189"/>
      <c r="H452" s="189"/>
      <c r="I452" s="189"/>
      <c r="J452" s="189"/>
      <c r="K452" s="189"/>
      <c r="L452" s="189"/>
      <c r="M452" s="189"/>
      <c r="N452" s="189"/>
      <c r="O452" s="189"/>
      <c r="P452" s="189"/>
      <c r="Q452" s="189"/>
      <c r="R452" s="189"/>
      <c r="S452" s="189"/>
      <c r="T452" s="189"/>
      <c r="U452" s="189"/>
      <c r="V452" s="189"/>
      <c r="W452" s="189"/>
      <c r="X452" s="189"/>
    </row>
    <row r="453" spans="1:24" ht="15" customHeight="1" x14ac:dyDescent="0.2">
      <c r="A453" s="220"/>
      <c r="B453" s="221"/>
      <c r="C453" s="222"/>
      <c r="D453" s="224"/>
      <c r="E453" s="224"/>
      <c r="F453" s="224"/>
      <c r="G453" s="189"/>
      <c r="H453" s="189"/>
      <c r="I453" s="189"/>
      <c r="J453" s="189"/>
      <c r="K453" s="189"/>
      <c r="L453" s="189"/>
      <c r="M453" s="189"/>
      <c r="N453" s="189"/>
      <c r="O453" s="189"/>
      <c r="P453" s="189"/>
      <c r="Q453" s="189"/>
      <c r="R453" s="189"/>
      <c r="S453" s="189"/>
      <c r="T453" s="189"/>
      <c r="U453" s="189"/>
      <c r="V453" s="189"/>
      <c r="W453" s="189"/>
      <c r="X453" s="189"/>
    </row>
    <row r="454" spans="1:24" ht="15" customHeight="1" x14ac:dyDescent="0.2">
      <c r="A454" s="220"/>
      <c r="B454" s="221"/>
      <c r="C454" s="222"/>
      <c r="D454" s="224"/>
      <c r="E454" s="224"/>
      <c r="F454" s="224"/>
      <c r="G454" s="189"/>
      <c r="H454" s="189"/>
      <c r="I454" s="189"/>
      <c r="J454" s="189"/>
      <c r="K454" s="189"/>
      <c r="L454" s="189"/>
      <c r="M454" s="189"/>
      <c r="N454" s="189"/>
      <c r="O454" s="189"/>
      <c r="P454" s="189"/>
      <c r="Q454" s="189"/>
      <c r="R454" s="189"/>
      <c r="S454" s="189"/>
      <c r="T454" s="189"/>
      <c r="U454" s="189"/>
      <c r="V454" s="189"/>
      <c r="W454" s="189"/>
      <c r="X454" s="189"/>
    </row>
    <row r="455" spans="1:24" ht="15" customHeight="1" x14ac:dyDescent="0.2">
      <c r="A455" s="220"/>
      <c r="B455" s="221"/>
      <c r="C455" s="222"/>
      <c r="D455" s="224"/>
      <c r="E455" s="224"/>
      <c r="F455" s="224"/>
      <c r="G455" s="189"/>
      <c r="H455" s="189"/>
      <c r="I455" s="189"/>
      <c r="J455" s="189"/>
      <c r="K455" s="189"/>
      <c r="L455" s="189"/>
      <c r="M455" s="189"/>
      <c r="N455" s="189"/>
      <c r="O455" s="189"/>
      <c r="P455" s="189"/>
      <c r="Q455" s="189"/>
      <c r="R455" s="189"/>
      <c r="S455" s="189"/>
      <c r="T455" s="189"/>
      <c r="U455" s="189"/>
      <c r="V455" s="189"/>
      <c r="W455" s="189"/>
      <c r="X455" s="189"/>
    </row>
    <row r="456" spans="1:24" ht="15" customHeight="1" x14ac:dyDescent="0.2">
      <c r="A456" s="220"/>
      <c r="B456" s="221"/>
      <c r="C456" s="222"/>
      <c r="D456" s="224"/>
      <c r="E456" s="224"/>
      <c r="F456" s="224"/>
      <c r="G456" s="189"/>
      <c r="H456" s="189"/>
      <c r="I456" s="189"/>
      <c r="J456" s="189"/>
      <c r="K456" s="189"/>
      <c r="L456" s="189"/>
      <c r="M456" s="189"/>
      <c r="N456" s="189"/>
      <c r="O456" s="189"/>
      <c r="P456" s="189"/>
      <c r="Q456" s="189"/>
      <c r="R456" s="189"/>
      <c r="S456" s="189"/>
      <c r="T456" s="189"/>
      <c r="U456" s="189"/>
      <c r="V456" s="189"/>
      <c r="W456" s="189"/>
      <c r="X456" s="189"/>
    </row>
    <row r="457" spans="1:24" ht="15" customHeight="1" x14ac:dyDescent="0.2">
      <c r="A457" s="220"/>
      <c r="B457" s="221"/>
      <c r="C457" s="222"/>
      <c r="D457" s="224"/>
      <c r="E457" s="224"/>
      <c r="F457" s="224"/>
      <c r="G457" s="189"/>
      <c r="H457" s="189"/>
      <c r="I457" s="189"/>
      <c r="J457" s="189"/>
      <c r="K457" s="189"/>
      <c r="L457" s="189"/>
      <c r="M457" s="189"/>
      <c r="N457" s="189"/>
      <c r="O457" s="189"/>
      <c r="P457" s="189"/>
      <c r="Q457" s="189"/>
      <c r="R457" s="189"/>
      <c r="S457" s="189"/>
      <c r="T457" s="189"/>
      <c r="U457" s="189"/>
      <c r="V457" s="189"/>
      <c r="W457" s="189"/>
      <c r="X457" s="189"/>
    </row>
    <row r="458" spans="1:24" ht="15" customHeight="1" x14ac:dyDescent="0.2">
      <c r="A458" s="220"/>
      <c r="B458" s="221"/>
      <c r="C458" s="222"/>
      <c r="D458" s="224"/>
      <c r="E458" s="224"/>
      <c r="F458" s="224"/>
      <c r="G458" s="189"/>
      <c r="H458" s="189"/>
      <c r="I458" s="189"/>
      <c r="J458" s="189"/>
      <c r="K458" s="189"/>
      <c r="L458" s="189"/>
      <c r="M458" s="189"/>
      <c r="N458" s="189"/>
      <c r="O458" s="189"/>
      <c r="P458" s="189"/>
      <c r="Q458" s="189"/>
      <c r="R458" s="189"/>
      <c r="S458" s="189"/>
      <c r="T458" s="189"/>
      <c r="U458" s="189"/>
      <c r="V458" s="189"/>
      <c r="W458" s="189"/>
      <c r="X458" s="189"/>
    </row>
    <row r="459" spans="1:24" ht="15" customHeight="1" x14ac:dyDescent="0.2">
      <c r="A459" s="220"/>
      <c r="B459" s="221"/>
      <c r="C459" s="222"/>
      <c r="D459" s="224"/>
      <c r="E459" s="224"/>
      <c r="F459" s="224"/>
      <c r="G459" s="189"/>
      <c r="H459" s="189"/>
      <c r="I459" s="189"/>
      <c r="J459" s="189"/>
      <c r="K459" s="189"/>
      <c r="L459" s="189"/>
      <c r="M459" s="189"/>
      <c r="N459" s="189"/>
      <c r="O459" s="189"/>
      <c r="P459" s="189"/>
      <c r="Q459" s="189"/>
      <c r="R459" s="189"/>
      <c r="S459" s="189"/>
      <c r="T459" s="189"/>
      <c r="U459" s="189"/>
      <c r="V459" s="189"/>
      <c r="W459" s="189"/>
      <c r="X459" s="189"/>
    </row>
    <row r="460" spans="1:24" ht="15" customHeight="1" x14ac:dyDescent="0.2">
      <c r="A460" s="220"/>
      <c r="B460" s="221"/>
      <c r="C460" s="222"/>
      <c r="D460" s="224"/>
      <c r="E460" s="224"/>
      <c r="F460" s="224"/>
      <c r="G460" s="189"/>
      <c r="H460" s="189"/>
      <c r="I460" s="189"/>
      <c r="J460" s="189"/>
      <c r="K460" s="189"/>
      <c r="L460" s="189"/>
      <c r="M460" s="189"/>
      <c r="N460" s="189"/>
      <c r="O460" s="189"/>
      <c r="P460" s="189"/>
      <c r="Q460" s="189"/>
      <c r="R460" s="189"/>
      <c r="S460" s="189"/>
      <c r="T460" s="189"/>
      <c r="U460" s="189"/>
      <c r="V460" s="189"/>
      <c r="W460" s="189"/>
      <c r="X460" s="189"/>
    </row>
    <row r="461" spans="1:24" ht="15" customHeight="1" x14ac:dyDescent="0.2">
      <c r="A461" s="220"/>
      <c r="B461" s="221"/>
      <c r="C461" s="222"/>
      <c r="D461" s="224"/>
      <c r="E461" s="224"/>
      <c r="F461" s="224"/>
      <c r="G461" s="189"/>
      <c r="H461" s="189"/>
      <c r="I461" s="189"/>
      <c r="J461" s="189"/>
      <c r="K461" s="189"/>
      <c r="L461" s="189"/>
      <c r="M461" s="189"/>
      <c r="N461" s="189"/>
      <c r="O461" s="189"/>
      <c r="P461" s="189"/>
      <c r="Q461" s="189"/>
      <c r="R461" s="189"/>
      <c r="S461" s="189"/>
      <c r="T461" s="189"/>
      <c r="U461" s="189"/>
      <c r="V461" s="189"/>
      <c r="W461" s="189"/>
      <c r="X461" s="189"/>
    </row>
    <row r="462" spans="1:24" ht="15" customHeight="1" x14ac:dyDescent="0.2">
      <c r="A462" s="220"/>
      <c r="B462" s="221"/>
      <c r="C462" s="222"/>
      <c r="D462" s="224"/>
      <c r="E462" s="224"/>
      <c r="F462" s="224"/>
      <c r="G462" s="189"/>
      <c r="H462" s="189"/>
      <c r="I462" s="189"/>
      <c r="J462" s="189"/>
      <c r="K462" s="189"/>
      <c r="L462" s="189"/>
      <c r="M462" s="189"/>
      <c r="N462" s="189"/>
      <c r="O462" s="189"/>
      <c r="P462" s="189"/>
      <c r="Q462" s="189"/>
      <c r="R462" s="189"/>
      <c r="S462" s="189"/>
      <c r="T462" s="189"/>
      <c r="U462" s="189"/>
      <c r="V462" s="189"/>
      <c r="W462" s="189"/>
      <c r="X462" s="189"/>
    </row>
    <row r="463" spans="1:24" ht="15" customHeight="1" x14ac:dyDescent="0.2">
      <c r="A463" s="220"/>
      <c r="B463" s="221"/>
      <c r="C463" s="222"/>
      <c r="D463" s="224"/>
      <c r="E463" s="224"/>
      <c r="F463" s="224"/>
      <c r="G463" s="189"/>
      <c r="H463" s="189"/>
      <c r="I463" s="189"/>
      <c r="J463" s="189"/>
      <c r="K463" s="189"/>
      <c r="L463" s="189"/>
      <c r="M463" s="189"/>
      <c r="N463" s="189"/>
      <c r="O463" s="189"/>
      <c r="P463" s="189"/>
      <c r="Q463" s="189"/>
      <c r="R463" s="189"/>
      <c r="S463" s="189"/>
      <c r="T463" s="189"/>
      <c r="U463" s="189"/>
      <c r="V463" s="189"/>
      <c r="W463" s="189"/>
      <c r="X463" s="189"/>
    </row>
    <row r="464" spans="1:24" ht="15" customHeight="1" x14ac:dyDescent="0.2">
      <c r="A464" s="220"/>
      <c r="B464" s="221"/>
      <c r="C464" s="222"/>
      <c r="D464" s="224"/>
      <c r="E464" s="224"/>
      <c r="F464" s="224"/>
      <c r="G464" s="189"/>
      <c r="H464" s="189"/>
      <c r="I464" s="189"/>
      <c r="J464" s="189"/>
      <c r="K464" s="189"/>
      <c r="L464" s="189"/>
      <c r="M464" s="189"/>
      <c r="N464" s="189"/>
      <c r="O464" s="189"/>
      <c r="P464" s="189"/>
      <c r="Q464" s="189"/>
      <c r="R464" s="189"/>
      <c r="S464" s="189"/>
      <c r="T464" s="189"/>
      <c r="U464" s="189"/>
      <c r="V464" s="189"/>
      <c r="W464" s="189"/>
      <c r="X464" s="189"/>
    </row>
    <row r="465" spans="1:24" ht="15" customHeight="1" x14ac:dyDescent="0.2">
      <c r="A465" s="220"/>
      <c r="B465" s="221"/>
      <c r="C465" s="222"/>
      <c r="D465" s="224"/>
      <c r="E465" s="224"/>
      <c r="F465" s="224"/>
      <c r="G465" s="189"/>
      <c r="H465" s="189"/>
      <c r="I465" s="189"/>
      <c r="J465" s="189"/>
      <c r="K465" s="189"/>
      <c r="L465" s="189"/>
      <c r="M465" s="189"/>
      <c r="N465" s="189"/>
      <c r="O465" s="189"/>
      <c r="P465" s="189"/>
      <c r="Q465" s="189"/>
      <c r="R465" s="189"/>
      <c r="S465" s="189"/>
      <c r="T465" s="189"/>
      <c r="U465" s="189"/>
      <c r="V465" s="189"/>
      <c r="W465" s="189"/>
      <c r="X465" s="189"/>
    </row>
    <row r="466" spans="1:24" ht="15" customHeight="1" x14ac:dyDescent="0.2">
      <c r="A466" s="220"/>
      <c r="B466" s="221"/>
      <c r="C466" s="222"/>
      <c r="D466" s="224"/>
      <c r="E466" s="224"/>
      <c r="F466" s="224"/>
      <c r="G466" s="189"/>
      <c r="H466" s="189"/>
      <c r="I466" s="189"/>
      <c r="J466" s="189"/>
      <c r="K466" s="189"/>
      <c r="L466" s="189"/>
      <c r="M466" s="189"/>
      <c r="N466" s="189"/>
      <c r="O466" s="189"/>
      <c r="P466" s="189"/>
      <c r="Q466" s="189"/>
      <c r="R466" s="189"/>
      <c r="S466" s="189"/>
      <c r="T466" s="189"/>
      <c r="U466" s="189"/>
      <c r="V466" s="189"/>
      <c r="W466" s="189"/>
      <c r="X466" s="189"/>
    </row>
    <row r="467" spans="1:24" ht="15" customHeight="1" x14ac:dyDescent="0.2">
      <c r="A467" s="220"/>
      <c r="B467" s="221"/>
      <c r="C467" s="222"/>
      <c r="D467" s="224"/>
      <c r="E467" s="224"/>
      <c r="F467" s="224"/>
      <c r="G467" s="189"/>
      <c r="H467" s="189"/>
      <c r="I467" s="189"/>
      <c r="J467" s="189"/>
      <c r="K467" s="189"/>
      <c r="L467" s="189"/>
      <c r="M467" s="189"/>
      <c r="N467" s="189"/>
      <c r="O467" s="189"/>
      <c r="P467" s="189"/>
      <c r="Q467" s="189"/>
      <c r="R467" s="189"/>
      <c r="S467" s="189"/>
      <c r="T467" s="189"/>
      <c r="U467" s="189"/>
      <c r="V467" s="189"/>
      <c r="W467" s="189"/>
      <c r="X467" s="189"/>
    </row>
    <row r="468" spans="1:24" ht="15" customHeight="1" x14ac:dyDescent="0.2">
      <c r="A468" s="220"/>
      <c r="B468" s="221"/>
      <c r="C468" s="222"/>
      <c r="D468" s="224"/>
      <c r="E468" s="224"/>
      <c r="F468" s="224"/>
      <c r="G468" s="189"/>
      <c r="H468" s="189"/>
      <c r="I468" s="189"/>
      <c r="J468" s="189"/>
      <c r="K468" s="189"/>
      <c r="L468" s="189"/>
      <c r="M468" s="189"/>
      <c r="N468" s="189"/>
      <c r="O468" s="189"/>
      <c r="P468" s="189"/>
      <c r="Q468" s="189"/>
      <c r="R468" s="189"/>
      <c r="S468" s="189"/>
      <c r="T468" s="189"/>
      <c r="U468" s="189"/>
      <c r="V468" s="189"/>
      <c r="W468" s="189"/>
      <c r="X468" s="189"/>
    </row>
    <row r="469" spans="1:24" ht="15" customHeight="1" x14ac:dyDescent="0.2">
      <c r="A469" s="220"/>
      <c r="B469" s="221"/>
      <c r="C469" s="222"/>
      <c r="D469" s="224"/>
      <c r="E469" s="224"/>
      <c r="F469" s="224"/>
      <c r="G469" s="189"/>
      <c r="H469" s="189"/>
      <c r="I469" s="189"/>
      <c r="J469" s="189"/>
      <c r="K469" s="189"/>
      <c r="L469" s="189"/>
      <c r="M469" s="189"/>
      <c r="N469" s="189"/>
      <c r="O469" s="189"/>
      <c r="P469" s="189"/>
      <c r="Q469" s="189"/>
      <c r="R469" s="189"/>
      <c r="S469" s="189"/>
      <c r="T469" s="189"/>
      <c r="U469" s="189"/>
      <c r="V469" s="189"/>
      <c r="W469" s="189"/>
      <c r="X469" s="189"/>
    </row>
    <row r="470" spans="1:24" ht="15" customHeight="1" x14ac:dyDescent="0.2">
      <c r="A470" s="220"/>
      <c r="B470" s="221"/>
      <c r="C470" s="222"/>
      <c r="D470" s="224"/>
      <c r="E470" s="224"/>
      <c r="F470" s="224"/>
      <c r="G470" s="189"/>
      <c r="H470" s="189"/>
      <c r="I470" s="189"/>
      <c r="J470" s="189"/>
      <c r="K470" s="189"/>
      <c r="L470" s="189"/>
      <c r="M470" s="189"/>
      <c r="N470" s="189"/>
      <c r="O470" s="189"/>
      <c r="P470" s="189"/>
      <c r="Q470" s="189"/>
      <c r="R470" s="189"/>
      <c r="S470" s="189"/>
      <c r="T470" s="189"/>
      <c r="U470" s="189"/>
      <c r="V470" s="189"/>
      <c r="W470" s="189"/>
      <c r="X470" s="189"/>
    </row>
    <row r="471" spans="1:24" ht="15" customHeight="1" x14ac:dyDescent="0.2">
      <c r="A471" s="220"/>
      <c r="B471" s="221"/>
      <c r="C471" s="222"/>
      <c r="D471" s="224"/>
      <c r="E471" s="224"/>
      <c r="F471" s="224"/>
      <c r="G471" s="189"/>
      <c r="H471" s="189"/>
      <c r="I471" s="189"/>
      <c r="J471" s="189"/>
      <c r="K471" s="189"/>
      <c r="L471" s="189"/>
      <c r="M471" s="189"/>
      <c r="N471" s="189"/>
      <c r="O471" s="189"/>
      <c r="P471" s="189"/>
      <c r="Q471" s="189"/>
      <c r="R471" s="189"/>
      <c r="S471" s="189"/>
      <c r="T471" s="189"/>
      <c r="U471" s="189"/>
      <c r="V471" s="189"/>
      <c r="W471" s="189"/>
      <c r="X471" s="189"/>
    </row>
    <row r="472" spans="1:24" ht="15" customHeight="1" x14ac:dyDescent="0.2">
      <c r="A472" s="220"/>
      <c r="B472" s="221"/>
      <c r="C472" s="222"/>
      <c r="D472" s="224"/>
      <c r="E472" s="224"/>
      <c r="F472" s="224"/>
      <c r="G472" s="189"/>
      <c r="H472" s="189"/>
      <c r="I472" s="189"/>
      <c r="J472" s="189"/>
      <c r="K472" s="189"/>
      <c r="L472" s="189"/>
      <c r="M472" s="189"/>
      <c r="N472" s="189"/>
      <c r="O472" s="189"/>
      <c r="P472" s="189"/>
      <c r="Q472" s="189"/>
      <c r="R472" s="189"/>
      <c r="S472" s="189"/>
      <c r="T472" s="189"/>
      <c r="U472" s="189"/>
      <c r="V472" s="189"/>
      <c r="W472" s="189"/>
      <c r="X472" s="189"/>
    </row>
    <row r="473" spans="1:24" ht="15" customHeight="1" x14ac:dyDescent="0.2">
      <c r="A473" s="220"/>
      <c r="B473" s="221"/>
      <c r="C473" s="222"/>
      <c r="D473" s="224"/>
      <c r="E473" s="224"/>
      <c r="F473" s="224"/>
      <c r="G473" s="189"/>
      <c r="H473" s="189"/>
      <c r="I473" s="189"/>
      <c r="J473" s="189"/>
      <c r="K473" s="189"/>
      <c r="L473" s="189"/>
      <c r="M473" s="189"/>
      <c r="N473" s="189"/>
      <c r="O473" s="189"/>
      <c r="P473" s="189"/>
      <c r="Q473" s="189"/>
      <c r="R473" s="189"/>
      <c r="S473" s="189"/>
      <c r="T473" s="189"/>
      <c r="U473" s="189"/>
      <c r="V473" s="189"/>
      <c r="W473" s="189"/>
      <c r="X473" s="189"/>
    </row>
    <row r="474" spans="1:24" ht="15" customHeight="1" x14ac:dyDescent="0.2">
      <c r="A474" s="220"/>
      <c r="B474" s="221"/>
      <c r="C474" s="222"/>
      <c r="D474" s="224"/>
      <c r="E474" s="224"/>
      <c r="F474" s="224"/>
      <c r="G474" s="189"/>
      <c r="H474" s="189"/>
      <c r="I474" s="189"/>
      <c r="J474" s="189"/>
      <c r="K474" s="189"/>
      <c r="L474" s="189"/>
      <c r="M474" s="189"/>
      <c r="N474" s="189"/>
      <c r="O474" s="189"/>
      <c r="P474" s="189"/>
      <c r="Q474" s="189"/>
      <c r="R474" s="189"/>
      <c r="S474" s="189"/>
      <c r="T474" s="189"/>
      <c r="U474" s="189"/>
      <c r="V474" s="189"/>
      <c r="W474" s="189"/>
      <c r="X474" s="189"/>
    </row>
    <row r="475" spans="1:24" ht="15" customHeight="1" x14ac:dyDescent="0.2">
      <c r="A475" s="220"/>
      <c r="B475" s="221"/>
      <c r="C475" s="222"/>
      <c r="D475" s="224"/>
      <c r="E475" s="224"/>
      <c r="F475" s="224"/>
      <c r="G475" s="189"/>
      <c r="H475" s="189"/>
      <c r="I475" s="189"/>
      <c r="J475" s="189"/>
      <c r="K475" s="189"/>
      <c r="L475" s="189"/>
      <c r="M475" s="189"/>
      <c r="N475" s="189"/>
      <c r="O475" s="189"/>
      <c r="P475" s="189"/>
      <c r="Q475" s="189"/>
      <c r="R475" s="189"/>
      <c r="S475" s="189"/>
      <c r="T475" s="189"/>
      <c r="U475" s="189"/>
      <c r="V475" s="189"/>
      <c r="W475" s="189"/>
      <c r="X475" s="189"/>
    </row>
    <row r="476" spans="1:24" ht="15" customHeight="1" x14ac:dyDescent="0.2">
      <c r="A476" s="220"/>
      <c r="B476" s="221"/>
      <c r="C476" s="222"/>
      <c r="D476" s="224"/>
      <c r="E476" s="224"/>
      <c r="F476" s="224"/>
      <c r="G476" s="189"/>
      <c r="H476" s="189"/>
      <c r="I476" s="189"/>
      <c r="J476" s="189"/>
      <c r="K476" s="189"/>
      <c r="L476" s="189"/>
      <c r="M476" s="189"/>
      <c r="N476" s="189"/>
      <c r="O476" s="189"/>
      <c r="P476" s="189"/>
      <c r="Q476" s="189"/>
      <c r="R476" s="189"/>
      <c r="S476" s="189"/>
      <c r="T476" s="189"/>
      <c r="U476" s="189"/>
      <c r="V476" s="189"/>
      <c r="W476" s="189"/>
      <c r="X476" s="189"/>
    </row>
    <row r="477" spans="1:24" ht="15" customHeight="1" x14ac:dyDescent="0.2">
      <c r="A477" s="220"/>
      <c r="B477" s="221"/>
      <c r="C477" s="222"/>
      <c r="D477" s="224"/>
      <c r="E477" s="224"/>
      <c r="F477" s="224"/>
      <c r="G477" s="189"/>
      <c r="H477" s="189"/>
      <c r="I477" s="189"/>
      <c r="J477" s="189"/>
      <c r="K477" s="189"/>
      <c r="L477" s="189"/>
      <c r="M477" s="189"/>
      <c r="N477" s="189"/>
      <c r="O477" s="189"/>
      <c r="P477" s="189"/>
      <c r="Q477" s="189"/>
      <c r="R477" s="189"/>
      <c r="S477" s="189"/>
      <c r="T477" s="189"/>
      <c r="U477" s="189"/>
      <c r="V477" s="189"/>
      <c r="W477" s="189"/>
      <c r="X477" s="189"/>
    </row>
    <row r="478" spans="1:24" ht="15" customHeight="1" x14ac:dyDescent="0.2">
      <c r="A478" s="220"/>
      <c r="B478" s="221"/>
      <c r="C478" s="222"/>
      <c r="D478" s="224"/>
      <c r="E478" s="224"/>
      <c r="F478" s="224"/>
      <c r="G478" s="189"/>
      <c r="H478" s="189"/>
      <c r="I478" s="189"/>
      <c r="J478" s="189"/>
      <c r="K478" s="189"/>
      <c r="L478" s="189"/>
      <c r="M478" s="189"/>
      <c r="N478" s="189"/>
      <c r="O478" s="189"/>
      <c r="P478" s="189"/>
      <c r="Q478" s="189"/>
      <c r="R478" s="189"/>
      <c r="S478" s="189"/>
      <c r="T478" s="189"/>
      <c r="U478" s="189"/>
      <c r="V478" s="189"/>
      <c r="W478" s="189"/>
      <c r="X478" s="189"/>
    </row>
    <row r="479" spans="1:24" ht="15" customHeight="1" x14ac:dyDescent="0.2">
      <c r="A479" s="220"/>
      <c r="B479" s="221"/>
      <c r="C479" s="222"/>
      <c r="D479" s="224"/>
      <c r="E479" s="224"/>
      <c r="F479" s="224"/>
      <c r="G479" s="189"/>
      <c r="H479" s="189"/>
      <c r="I479" s="189"/>
      <c r="J479" s="189"/>
      <c r="K479" s="189"/>
      <c r="L479" s="189"/>
      <c r="M479" s="189"/>
      <c r="N479" s="189"/>
      <c r="O479" s="189"/>
      <c r="P479" s="189"/>
      <c r="Q479" s="189"/>
      <c r="R479" s="189"/>
      <c r="S479" s="189"/>
      <c r="T479" s="189"/>
      <c r="U479" s="189"/>
      <c r="V479" s="189"/>
      <c r="W479" s="189"/>
      <c r="X479" s="189"/>
    </row>
    <row r="480" spans="1:24" ht="15" customHeight="1" x14ac:dyDescent="0.2">
      <c r="A480" s="220"/>
      <c r="B480" s="221"/>
      <c r="C480" s="222"/>
      <c r="D480" s="224"/>
      <c r="E480" s="224"/>
      <c r="F480" s="224"/>
      <c r="G480" s="189"/>
      <c r="H480" s="189"/>
      <c r="I480" s="189"/>
      <c r="J480" s="189"/>
      <c r="K480" s="189"/>
      <c r="L480" s="189"/>
      <c r="M480" s="189"/>
      <c r="N480" s="189"/>
      <c r="O480" s="189"/>
      <c r="P480" s="189"/>
      <c r="Q480" s="189"/>
      <c r="R480" s="189"/>
      <c r="S480" s="189"/>
      <c r="T480" s="189"/>
      <c r="U480" s="189"/>
      <c r="V480" s="189"/>
      <c r="W480" s="189"/>
      <c r="X480" s="189"/>
    </row>
    <row r="481" spans="1:24" ht="15" customHeight="1" x14ac:dyDescent="0.2">
      <c r="A481" s="220"/>
      <c r="B481" s="221"/>
      <c r="C481" s="222"/>
      <c r="D481" s="224"/>
      <c r="E481" s="224"/>
      <c r="F481" s="224"/>
      <c r="G481" s="189"/>
      <c r="H481" s="189"/>
      <c r="I481" s="189"/>
      <c r="J481" s="189"/>
      <c r="K481" s="189"/>
      <c r="L481" s="189"/>
      <c r="M481" s="189"/>
      <c r="N481" s="189"/>
      <c r="O481" s="189"/>
      <c r="P481" s="189"/>
      <c r="Q481" s="189"/>
      <c r="R481" s="189"/>
      <c r="S481" s="189"/>
      <c r="T481" s="189"/>
      <c r="U481" s="189"/>
      <c r="V481" s="189"/>
      <c r="W481" s="189"/>
      <c r="X481" s="189"/>
    </row>
    <row r="482" spans="1:24" ht="15" customHeight="1" x14ac:dyDescent="0.2">
      <c r="A482" s="220"/>
      <c r="B482" s="221"/>
      <c r="C482" s="222"/>
      <c r="D482" s="224"/>
      <c r="E482" s="224"/>
      <c r="F482" s="224"/>
      <c r="G482" s="189"/>
      <c r="H482" s="189"/>
      <c r="I482" s="189"/>
      <c r="J482" s="189"/>
      <c r="K482" s="189"/>
      <c r="L482" s="189"/>
      <c r="M482" s="189"/>
      <c r="N482" s="189"/>
      <c r="O482" s="189"/>
      <c r="P482" s="189"/>
      <c r="Q482" s="189"/>
      <c r="R482" s="189"/>
      <c r="S482" s="189"/>
      <c r="T482" s="189"/>
      <c r="U482" s="189"/>
      <c r="V482" s="189"/>
      <c r="W482" s="189"/>
      <c r="X482" s="189"/>
    </row>
    <row r="483" spans="1:24" ht="15" customHeight="1" x14ac:dyDescent="0.2">
      <c r="A483" s="220"/>
      <c r="B483" s="221"/>
      <c r="C483" s="222"/>
      <c r="D483" s="224"/>
      <c r="E483" s="224"/>
      <c r="F483" s="224"/>
      <c r="G483" s="189"/>
      <c r="H483" s="189"/>
      <c r="I483" s="189"/>
      <c r="J483" s="189"/>
      <c r="K483" s="189"/>
      <c r="L483" s="189"/>
      <c r="M483" s="189"/>
      <c r="N483" s="189"/>
      <c r="O483" s="189"/>
      <c r="P483" s="189"/>
      <c r="Q483" s="189"/>
      <c r="R483" s="189"/>
      <c r="S483" s="189"/>
      <c r="T483" s="189"/>
      <c r="U483" s="189"/>
      <c r="V483" s="189"/>
      <c r="W483" s="189"/>
      <c r="X483" s="189"/>
    </row>
    <row r="484" spans="1:24" ht="15" customHeight="1" x14ac:dyDescent="0.2">
      <c r="A484" s="220"/>
      <c r="B484" s="221"/>
      <c r="C484" s="222"/>
      <c r="D484" s="224"/>
      <c r="E484" s="224"/>
      <c r="F484" s="224"/>
      <c r="G484" s="189"/>
      <c r="H484" s="189"/>
      <c r="I484" s="189"/>
      <c r="J484" s="189"/>
      <c r="K484" s="189"/>
      <c r="L484" s="189"/>
      <c r="M484" s="189"/>
      <c r="N484" s="189"/>
      <c r="O484" s="189"/>
      <c r="P484" s="189"/>
      <c r="Q484" s="189"/>
      <c r="R484" s="189"/>
      <c r="S484" s="189"/>
      <c r="T484" s="189"/>
      <c r="U484" s="189"/>
      <c r="V484" s="189"/>
      <c r="W484" s="189"/>
      <c r="X484" s="189"/>
    </row>
    <row r="485" spans="1:24" ht="15" customHeight="1" x14ac:dyDescent="0.2">
      <c r="A485" s="220"/>
      <c r="B485" s="221"/>
      <c r="C485" s="222"/>
      <c r="D485" s="224"/>
      <c r="E485" s="224"/>
      <c r="F485" s="224"/>
      <c r="G485" s="189"/>
      <c r="H485" s="189"/>
      <c r="I485" s="189"/>
      <c r="J485" s="189"/>
      <c r="K485" s="189"/>
      <c r="L485" s="189"/>
      <c r="M485" s="189"/>
      <c r="N485" s="189"/>
      <c r="O485" s="189"/>
      <c r="P485" s="189"/>
      <c r="Q485" s="189"/>
      <c r="R485" s="189"/>
      <c r="S485" s="189"/>
      <c r="T485" s="189"/>
      <c r="U485" s="189"/>
      <c r="V485" s="189"/>
      <c r="W485" s="189"/>
      <c r="X485" s="189"/>
    </row>
    <row r="486" spans="1:24" ht="15" customHeight="1" x14ac:dyDescent="0.2">
      <c r="A486" s="220"/>
      <c r="B486" s="221"/>
      <c r="C486" s="222"/>
      <c r="D486" s="224"/>
      <c r="E486" s="224"/>
      <c r="F486" s="224"/>
      <c r="G486" s="189"/>
      <c r="H486" s="189"/>
      <c r="I486" s="189"/>
      <c r="J486" s="189"/>
      <c r="K486" s="189"/>
      <c r="L486" s="189"/>
      <c r="M486" s="189"/>
      <c r="N486" s="189"/>
      <c r="O486" s="189"/>
      <c r="P486" s="189"/>
      <c r="Q486" s="189"/>
      <c r="R486" s="189"/>
      <c r="S486" s="189"/>
      <c r="T486" s="189"/>
      <c r="U486" s="189"/>
      <c r="V486" s="189"/>
      <c r="W486" s="189"/>
      <c r="X486" s="189"/>
    </row>
    <row r="487" spans="1:24" ht="15" customHeight="1" x14ac:dyDescent="0.2">
      <c r="A487" s="220"/>
      <c r="B487" s="221"/>
      <c r="C487" s="222"/>
      <c r="D487" s="224"/>
      <c r="E487" s="224"/>
      <c r="F487" s="224"/>
      <c r="G487" s="189"/>
      <c r="H487" s="189"/>
      <c r="I487" s="189"/>
      <c r="J487" s="189"/>
      <c r="K487" s="189"/>
      <c r="L487" s="189"/>
      <c r="M487" s="189"/>
      <c r="N487" s="189"/>
      <c r="O487" s="189"/>
      <c r="P487" s="189"/>
      <c r="Q487" s="189"/>
      <c r="R487" s="189"/>
      <c r="S487" s="189"/>
      <c r="T487" s="189"/>
      <c r="U487" s="189"/>
      <c r="V487" s="189"/>
      <c r="W487" s="189"/>
      <c r="X487" s="189"/>
    </row>
    <row r="488" spans="1:24" ht="15" customHeight="1" x14ac:dyDescent="0.2">
      <c r="A488" s="220"/>
      <c r="B488" s="221"/>
      <c r="C488" s="222"/>
      <c r="D488" s="224"/>
      <c r="E488" s="224"/>
      <c r="F488" s="224"/>
      <c r="G488" s="189"/>
      <c r="H488" s="189"/>
      <c r="I488" s="189"/>
      <c r="J488" s="189"/>
      <c r="K488" s="189"/>
      <c r="L488" s="189"/>
      <c r="M488" s="189"/>
      <c r="N488" s="189"/>
      <c r="O488" s="189"/>
      <c r="P488" s="189"/>
      <c r="Q488" s="189"/>
      <c r="R488" s="189"/>
      <c r="S488" s="189"/>
      <c r="T488" s="189"/>
      <c r="U488" s="189"/>
      <c r="V488" s="189"/>
      <c r="W488" s="189"/>
      <c r="X488" s="189"/>
    </row>
    <row r="489" spans="1:24" ht="15" customHeight="1" x14ac:dyDescent="0.2">
      <c r="A489" s="220"/>
      <c r="B489" s="221"/>
      <c r="C489" s="222"/>
      <c r="D489" s="224"/>
      <c r="E489" s="224"/>
      <c r="F489" s="224"/>
      <c r="G489" s="189"/>
      <c r="H489" s="189"/>
      <c r="I489" s="189"/>
      <c r="J489" s="189"/>
      <c r="K489" s="189"/>
      <c r="L489" s="189"/>
      <c r="M489" s="189"/>
      <c r="N489" s="189"/>
      <c r="O489" s="189"/>
      <c r="P489" s="189"/>
      <c r="Q489" s="189"/>
      <c r="R489" s="189"/>
      <c r="S489" s="189"/>
      <c r="T489" s="189"/>
      <c r="U489" s="189"/>
      <c r="V489" s="189"/>
      <c r="W489" s="189"/>
      <c r="X489" s="189"/>
    </row>
    <row r="490" spans="1:24" ht="15" customHeight="1" x14ac:dyDescent="0.2">
      <c r="A490" s="220"/>
      <c r="B490" s="221"/>
      <c r="C490" s="222"/>
      <c r="D490" s="224"/>
      <c r="E490" s="224"/>
      <c r="F490" s="224"/>
      <c r="G490" s="189"/>
      <c r="H490" s="189"/>
      <c r="I490" s="189"/>
      <c r="J490" s="189"/>
      <c r="K490" s="189"/>
      <c r="L490" s="189"/>
      <c r="M490" s="189"/>
      <c r="N490" s="189"/>
      <c r="O490" s="189"/>
      <c r="P490" s="189"/>
      <c r="Q490" s="189"/>
      <c r="R490" s="189"/>
      <c r="S490" s="189"/>
      <c r="T490" s="189"/>
      <c r="U490" s="189"/>
      <c r="V490" s="189"/>
      <c r="W490" s="189"/>
      <c r="X490" s="189"/>
    </row>
    <row r="491" spans="1:24" ht="15" customHeight="1" x14ac:dyDescent="0.2">
      <c r="A491" s="220"/>
      <c r="B491" s="221"/>
      <c r="C491" s="222"/>
      <c r="D491" s="224"/>
      <c r="E491" s="224"/>
      <c r="F491" s="224"/>
      <c r="G491" s="189"/>
      <c r="H491" s="189"/>
      <c r="I491" s="189"/>
      <c r="J491" s="189"/>
      <c r="K491" s="189"/>
      <c r="L491" s="189"/>
      <c r="M491" s="189"/>
      <c r="N491" s="189"/>
      <c r="O491" s="189"/>
      <c r="P491" s="189"/>
      <c r="Q491" s="189"/>
      <c r="R491" s="189"/>
      <c r="S491" s="189"/>
      <c r="T491" s="189"/>
      <c r="U491" s="189"/>
      <c r="V491" s="189"/>
      <c r="W491" s="189"/>
      <c r="X491" s="189"/>
    </row>
    <row r="492" spans="1:24" ht="15" customHeight="1" x14ac:dyDescent="0.2">
      <c r="A492" s="220"/>
      <c r="B492" s="221"/>
      <c r="C492" s="222"/>
      <c r="D492" s="224"/>
      <c r="E492" s="224"/>
      <c r="F492" s="224"/>
      <c r="G492" s="189"/>
      <c r="H492" s="189"/>
      <c r="I492" s="189"/>
      <c r="J492" s="189"/>
      <c r="K492" s="189"/>
      <c r="L492" s="189"/>
      <c r="M492" s="189"/>
      <c r="N492" s="189"/>
      <c r="O492" s="189"/>
      <c r="P492" s="189"/>
      <c r="Q492" s="189"/>
      <c r="R492" s="189"/>
      <c r="S492" s="189"/>
      <c r="T492" s="189"/>
      <c r="U492" s="189"/>
      <c r="V492" s="189"/>
      <c r="W492" s="189"/>
      <c r="X492" s="189"/>
    </row>
    <row r="493" spans="1:24" ht="15" customHeight="1" x14ac:dyDescent="0.2">
      <c r="A493" s="220"/>
      <c r="B493" s="221"/>
      <c r="C493" s="222"/>
      <c r="D493" s="224"/>
      <c r="E493" s="224"/>
      <c r="F493" s="224"/>
      <c r="G493" s="189"/>
      <c r="H493" s="189"/>
      <c r="I493" s="189"/>
      <c r="J493" s="189"/>
      <c r="K493" s="189"/>
      <c r="L493" s="189"/>
      <c r="M493" s="189"/>
      <c r="N493" s="189"/>
      <c r="O493" s="189"/>
      <c r="P493" s="189"/>
      <c r="Q493" s="189"/>
      <c r="R493" s="189"/>
      <c r="S493" s="189"/>
      <c r="T493" s="189"/>
      <c r="U493" s="189"/>
      <c r="V493" s="189"/>
      <c r="W493" s="189"/>
      <c r="X493" s="189"/>
    </row>
    <row r="494" spans="1:24" ht="15" customHeight="1" x14ac:dyDescent="0.2">
      <c r="A494" s="220"/>
      <c r="B494" s="221"/>
      <c r="C494" s="222"/>
      <c r="D494" s="224"/>
      <c r="E494" s="224"/>
      <c r="F494" s="224"/>
      <c r="G494" s="189"/>
      <c r="H494" s="189"/>
      <c r="I494" s="189"/>
      <c r="J494" s="189"/>
      <c r="K494" s="189"/>
      <c r="L494" s="189"/>
      <c r="M494" s="189"/>
      <c r="N494" s="189"/>
      <c r="O494" s="189"/>
      <c r="P494" s="189"/>
      <c r="Q494" s="189"/>
      <c r="R494" s="189"/>
      <c r="S494" s="189"/>
      <c r="T494" s="189"/>
      <c r="U494" s="189"/>
      <c r="V494" s="189"/>
      <c r="W494" s="189"/>
      <c r="X494" s="189"/>
    </row>
    <row r="495" spans="1:24" ht="15" customHeight="1" x14ac:dyDescent="0.2">
      <c r="A495" s="220"/>
      <c r="B495" s="221"/>
      <c r="C495" s="222"/>
      <c r="D495" s="224"/>
      <c r="E495" s="224"/>
      <c r="F495" s="224"/>
      <c r="G495" s="189"/>
      <c r="H495" s="189"/>
      <c r="I495" s="189"/>
      <c r="J495" s="189"/>
      <c r="K495" s="189"/>
      <c r="L495" s="189"/>
      <c r="M495" s="189"/>
      <c r="N495" s="189"/>
      <c r="O495" s="189"/>
      <c r="P495" s="189"/>
      <c r="Q495" s="189"/>
      <c r="R495" s="189"/>
      <c r="S495" s="189"/>
      <c r="T495" s="189"/>
      <c r="U495" s="189"/>
      <c r="V495" s="189"/>
      <c r="W495" s="189"/>
      <c r="X495" s="189"/>
    </row>
    <row r="496" spans="1:24" ht="15" customHeight="1" x14ac:dyDescent="0.2">
      <c r="A496" s="220"/>
      <c r="B496" s="221"/>
      <c r="C496" s="222"/>
      <c r="D496" s="224"/>
      <c r="E496" s="224"/>
      <c r="F496" s="224"/>
      <c r="G496" s="189"/>
      <c r="H496" s="189"/>
      <c r="I496" s="189"/>
      <c r="J496" s="189"/>
      <c r="K496" s="189"/>
      <c r="L496" s="189"/>
      <c r="M496" s="189"/>
      <c r="N496" s="189"/>
      <c r="O496" s="189"/>
      <c r="P496" s="189"/>
      <c r="Q496" s="189"/>
      <c r="R496" s="189"/>
      <c r="S496" s="189"/>
      <c r="T496" s="189"/>
      <c r="U496" s="189"/>
      <c r="V496" s="189"/>
      <c r="W496" s="189"/>
      <c r="X496" s="189"/>
    </row>
    <row r="497" spans="1:24" ht="15" customHeight="1" x14ac:dyDescent="0.2">
      <c r="A497" s="220"/>
      <c r="B497" s="221"/>
      <c r="C497" s="222"/>
      <c r="D497" s="224"/>
      <c r="E497" s="224"/>
      <c r="F497" s="224"/>
      <c r="G497" s="189"/>
      <c r="H497" s="189"/>
      <c r="I497" s="189"/>
      <c r="J497" s="189"/>
      <c r="K497" s="189"/>
      <c r="L497" s="189"/>
      <c r="M497" s="189"/>
      <c r="N497" s="189"/>
      <c r="O497" s="189"/>
      <c r="P497" s="189"/>
      <c r="Q497" s="189"/>
      <c r="R497" s="189"/>
      <c r="S497" s="189"/>
      <c r="T497" s="189"/>
      <c r="U497" s="189"/>
      <c r="V497" s="189"/>
      <c r="W497" s="189"/>
      <c r="X497" s="189"/>
    </row>
    <row r="498" spans="1:24" ht="15" customHeight="1" x14ac:dyDescent="0.2">
      <c r="A498" s="220"/>
      <c r="B498" s="221"/>
      <c r="C498" s="222"/>
      <c r="D498" s="224"/>
      <c r="E498" s="224"/>
      <c r="F498" s="224"/>
      <c r="G498" s="189"/>
      <c r="H498" s="189"/>
      <c r="I498" s="189"/>
      <c r="J498" s="189"/>
      <c r="K498" s="189"/>
      <c r="L498" s="189"/>
      <c r="M498" s="189"/>
      <c r="N498" s="189"/>
      <c r="O498" s="189"/>
      <c r="P498" s="189"/>
      <c r="Q498" s="189"/>
      <c r="R498" s="189"/>
      <c r="S498" s="189"/>
      <c r="T498" s="189"/>
      <c r="U498" s="189"/>
      <c r="V498" s="189"/>
      <c r="W498" s="189"/>
      <c r="X498" s="189"/>
    </row>
    <row r="499" spans="1:24" ht="15" customHeight="1" x14ac:dyDescent="0.2">
      <c r="A499" s="220"/>
      <c r="B499" s="221"/>
      <c r="C499" s="222"/>
      <c r="D499" s="224"/>
      <c r="E499" s="224"/>
      <c r="F499" s="224"/>
      <c r="G499" s="189"/>
      <c r="H499" s="189"/>
      <c r="I499" s="189"/>
      <c r="J499" s="189"/>
      <c r="K499" s="189"/>
      <c r="L499" s="189"/>
      <c r="M499" s="189"/>
      <c r="N499" s="189"/>
      <c r="O499" s="189"/>
      <c r="P499" s="189"/>
      <c r="Q499" s="189"/>
      <c r="R499" s="189"/>
      <c r="S499" s="189"/>
      <c r="T499" s="189"/>
      <c r="U499" s="189"/>
      <c r="V499" s="189"/>
      <c r="W499" s="189"/>
      <c r="X499" s="189"/>
    </row>
    <row r="500" spans="1:24" ht="15" customHeight="1" x14ac:dyDescent="0.2">
      <c r="A500" s="220"/>
      <c r="B500" s="221"/>
      <c r="C500" s="222"/>
      <c r="D500" s="224"/>
      <c r="E500" s="224"/>
      <c r="F500" s="224"/>
      <c r="G500" s="189"/>
      <c r="H500" s="189"/>
      <c r="I500" s="189"/>
      <c r="J500" s="189"/>
      <c r="K500" s="189"/>
      <c r="L500" s="189"/>
      <c r="M500" s="189"/>
      <c r="N500" s="189"/>
      <c r="O500" s="189"/>
      <c r="P500" s="189"/>
      <c r="Q500" s="189"/>
      <c r="R500" s="189"/>
      <c r="S500" s="189"/>
      <c r="T500" s="189"/>
      <c r="U500" s="189"/>
      <c r="V500" s="189"/>
      <c r="W500" s="189"/>
      <c r="X500" s="189"/>
    </row>
    <row r="501" spans="1:24" ht="15" customHeight="1" x14ac:dyDescent="0.2">
      <c r="A501" s="220"/>
      <c r="B501" s="221"/>
      <c r="C501" s="222"/>
      <c r="D501" s="224"/>
      <c r="E501" s="224"/>
      <c r="F501" s="224"/>
      <c r="G501" s="189"/>
      <c r="H501" s="189"/>
      <c r="I501" s="189"/>
      <c r="J501" s="189"/>
      <c r="K501" s="189"/>
      <c r="L501" s="189"/>
      <c r="M501" s="189"/>
      <c r="N501" s="189"/>
      <c r="O501" s="189"/>
      <c r="P501" s="189"/>
      <c r="Q501" s="189"/>
      <c r="R501" s="189"/>
      <c r="S501" s="189"/>
      <c r="T501" s="189"/>
      <c r="U501" s="189"/>
      <c r="V501" s="189"/>
      <c r="W501" s="189"/>
      <c r="X501" s="189"/>
    </row>
    <row r="502" spans="1:24" ht="15" customHeight="1" x14ac:dyDescent="0.2">
      <c r="A502" s="220"/>
      <c r="B502" s="221"/>
      <c r="C502" s="222"/>
      <c r="D502" s="224"/>
      <c r="E502" s="224"/>
      <c r="F502" s="224"/>
      <c r="G502" s="189"/>
      <c r="H502" s="189"/>
      <c r="I502" s="189"/>
      <c r="J502" s="189"/>
      <c r="K502" s="189"/>
      <c r="L502" s="189"/>
      <c r="M502" s="189"/>
      <c r="N502" s="189"/>
      <c r="O502" s="189"/>
      <c r="P502" s="189"/>
      <c r="Q502" s="189"/>
      <c r="R502" s="189"/>
      <c r="S502" s="189"/>
      <c r="T502" s="189"/>
      <c r="U502" s="189"/>
      <c r="V502" s="189"/>
      <c r="W502" s="189"/>
      <c r="X502" s="189"/>
    </row>
    <row r="503" spans="1:24" ht="15" customHeight="1" x14ac:dyDescent="0.2">
      <c r="A503" s="220"/>
      <c r="B503" s="221"/>
      <c r="C503" s="222"/>
      <c r="D503" s="224"/>
      <c r="E503" s="224"/>
      <c r="F503" s="224"/>
      <c r="G503" s="189"/>
      <c r="H503" s="189"/>
      <c r="I503" s="189"/>
      <c r="J503" s="189"/>
      <c r="K503" s="189"/>
      <c r="L503" s="189"/>
      <c r="M503" s="189"/>
      <c r="N503" s="189"/>
      <c r="O503" s="189"/>
      <c r="P503" s="189"/>
      <c r="Q503" s="189"/>
      <c r="R503" s="189"/>
      <c r="S503" s="189"/>
      <c r="T503" s="189"/>
      <c r="U503" s="189"/>
      <c r="V503" s="189"/>
      <c r="W503" s="189"/>
      <c r="X503" s="189"/>
    </row>
    <row r="504" spans="1:24" ht="15" customHeight="1" x14ac:dyDescent="0.2">
      <c r="A504" s="220"/>
      <c r="B504" s="221"/>
      <c r="C504" s="222"/>
      <c r="D504" s="224"/>
      <c r="E504" s="224"/>
      <c r="F504" s="224"/>
      <c r="G504" s="189"/>
      <c r="H504" s="189"/>
      <c r="I504" s="189"/>
      <c r="J504" s="189"/>
      <c r="K504" s="189"/>
      <c r="L504" s="189"/>
      <c r="M504" s="189"/>
      <c r="N504" s="189"/>
      <c r="O504" s="189"/>
      <c r="P504" s="189"/>
      <c r="Q504" s="189"/>
      <c r="R504" s="189"/>
      <c r="S504" s="189"/>
      <c r="T504" s="189"/>
      <c r="U504" s="189"/>
      <c r="V504" s="189"/>
      <c r="W504" s="189"/>
      <c r="X504" s="189"/>
    </row>
    <row r="505" spans="1:24" ht="15" customHeight="1" x14ac:dyDescent="0.2">
      <c r="A505" s="220"/>
      <c r="B505" s="221"/>
      <c r="C505" s="222"/>
      <c r="D505" s="224"/>
      <c r="E505" s="224"/>
      <c r="F505" s="224"/>
      <c r="G505" s="189"/>
      <c r="H505" s="189"/>
      <c r="I505" s="189"/>
      <c r="J505" s="189"/>
      <c r="K505" s="189"/>
      <c r="L505" s="189"/>
      <c r="M505" s="189"/>
      <c r="N505" s="189"/>
      <c r="O505" s="189"/>
      <c r="P505" s="189"/>
      <c r="Q505" s="189"/>
      <c r="R505" s="189"/>
      <c r="S505" s="189"/>
      <c r="T505" s="189"/>
      <c r="U505" s="189"/>
      <c r="V505" s="189"/>
      <c r="W505" s="189"/>
      <c r="X505" s="189"/>
    </row>
    <row r="506" spans="1:24" ht="15" customHeight="1" x14ac:dyDescent="0.2">
      <c r="A506" s="220"/>
      <c r="B506" s="221"/>
      <c r="C506" s="222"/>
      <c r="D506" s="224"/>
      <c r="E506" s="224"/>
      <c r="F506" s="224"/>
      <c r="G506" s="189"/>
      <c r="H506" s="189"/>
      <c r="I506" s="189"/>
      <c r="J506" s="189"/>
      <c r="K506" s="189"/>
      <c r="L506" s="189"/>
      <c r="M506" s="189"/>
      <c r="N506" s="189"/>
      <c r="O506" s="189"/>
      <c r="P506" s="189"/>
      <c r="Q506" s="189"/>
      <c r="R506" s="189"/>
      <c r="S506" s="189"/>
      <c r="T506" s="189"/>
      <c r="U506" s="189"/>
      <c r="V506" s="189"/>
      <c r="W506" s="189"/>
      <c r="X506" s="189"/>
    </row>
    <row r="507" spans="1:24" ht="15" customHeight="1" x14ac:dyDescent="0.2">
      <c r="A507" s="220"/>
      <c r="B507" s="221"/>
      <c r="C507" s="222"/>
      <c r="D507" s="224"/>
      <c r="E507" s="224"/>
      <c r="F507" s="224"/>
      <c r="G507" s="189"/>
      <c r="H507" s="189"/>
      <c r="I507" s="189"/>
      <c r="J507" s="189"/>
      <c r="K507" s="189"/>
      <c r="L507" s="189"/>
      <c r="M507" s="189"/>
      <c r="N507" s="189"/>
      <c r="O507" s="189"/>
      <c r="P507" s="189"/>
      <c r="Q507" s="189"/>
      <c r="R507" s="189"/>
      <c r="S507" s="189"/>
      <c r="T507" s="189"/>
      <c r="U507" s="189"/>
      <c r="V507" s="189"/>
      <c r="W507" s="189"/>
      <c r="X507" s="189"/>
    </row>
    <row r="508" spans="1:24" ht="15" customHeight="1" x14ac:dyDescent="0.2">
      <c r="A508" s="220"/>
      <c r="B508" s="221"/>
      <c r="C508" s="222"/>
      <c r="D508" s="224"/>
      <c r="E508" s="224"/>
      <c r="F508" s="224"/>
      <c r="G508" s="189"/>
      <c r="H508" s="189"/>
      <c r="I508" s="189"/>
      <c r="J508" s="189"/>
      <c r="K508" s="189"/>
      <c r="L508" s="189"/>
      <c r="M508" s="189"/>
      <c r="N508" s="189"/>
      <c r="O508" s="189"/>
      <c r="P508" s="189"/>
      <c r="Q508" s="189"/>
      <c r="R508" s="189"/>
      <c r="S508" s="189"/>
      <c r="T508" s="189"/>
      <c r="U508" s="189"/>
      <c r="V508" s="189"/>
      <c r="W508" s="189"/>
      <c r="X508" s="189"/>
    </row>
    <row r="509" spans="1:24" ht="15" customHeight="1" x14ac:dyDescent="0.2">
      <c r="A509" s="220"/>
      <c r="B509" s="221"/>
      <c r="C509" s="222"/>
      <c r="D509" s="224"/>
      <c r="E509" s="224"/>
      <c r="F509" s="224"/>
      <c r="G509" s="189"/>
      <c r="H509" s="189"/>
      <c r="I509" s="189"/>
      <c r="J509" s="189"/>
      <c r="K509" s="189"/>
      <c r="L509" s="189"/>
      <c r="M509" s="189"/>
      <c r="N509" s="189"/>
      <c r="O509" s="189"/>
      <c r="P509" s="189"/>
      <c r="Q509" s="189"/>
      <c r="R509" s="189"/>
      <c r="S509" s="189"/>
      <c r="T509" s="189"/>
      <c r="U509" s="189"/>
      <c r="V509" s="189"/>
      <c r="W509" s="189"/>
      <c r="X509" s="189"/>
    </row>
    <row r="510" spans="1:24" ht="15" customHeight="1" x14ac:dyDescent="0.2">
      <c r="A510" s="220"/>
      <c r="B510" s="221"/>
      <c r="C510" s="222"/>
      <c r="D510" s="224"/>
      <c r="E510" s="224"/>
      <c r="F510" s="224"/>
      <c r="G510" s="189"/>
      <c r="H510" s="189"/>
      <c r="I510" s="189"/>
      <c r="J510" s="189"/>
      <c r="K510" s="189"/>
      <c r="L510" s="189"/>
      <c r="M510" s="189"/>
      <c r="N510" s="189"/>
      <c r="O510" s="189"/>
      <c r="P510" s="189"/>
      <c r="Q510" s="189"/>
      <c r="R510" s="189"/>
      <c r="S510" s="189"/>
      <c r="T510" s="189"/>
      <c r="U510" s="189"/>
      <c r="V510" s="189"/>
      <c r="W510" s="189"/>
      <c r="X510" s="189"/>
    </row>
    <row r="511" spans="1:24" ht="15" customHeight="1" x14ac:dyDescent="0.2">
      <c r="A511" s="220"/>
      <c r="B511" s="221"/>
      <c r="C511" s="222"/>
      <c r="D511" s="224"/>
      <c r="E511" s="224"/>
      <c r="F511" s="224"/>
      <c r="G511" s="189"/>
      <c r="H511" s="189"/>
      <c r="I511" s="189"/>
      <c r="J511" s="189"/>
      <c r="K511" s="189"/>
      <c r="L511" s="189"/>
      <c r="M511" s="189"/>
      <c r="N511" s="189"/>
      <c r="O511" s="189"/>
      <c r="P511" s="189"/>
      <c r="Q511" s="189"/>
      <c r="R511" s="189"/>
      <c r="S511" s="189"/>
      <c r="T511" s="189"/>
      <c r="U511" s="189"/>
      <c r="V511" s="189"/>
      <c r="W511" s="189"/>
      <c r="X511" s="189"/>
    </row>
    <row r="512" spans="1:24" ht="15" customHeight="1" x14ac:dyDescent="0.2">
      <c r="A512" s="220"/>
      <c r="B512" s="221"/>
      <c r="C512" s="222"/>
      <c r="D512" s="224"/>
      <c r="E512" s="224"/>
      <c r="F512" s="224"/>
      <c r="G512" s="189"/>
      <c r="H512" s="189"/>
      <c r="I512" s="189"/>
      <c r="J512" s="189"/>
      <c r="K512" s="189"/>
      <c r="L512" s="189"/>
      <c r="M512" s="189"/>
      <c r="N512" s="189"/>
      <c r="O512" s="189"/>
      <c r="P512" s="189"/>
      <c r="Q512" s="189"/>
      <c r="R512" s="189"/>
      <c r="S512" s="189"/>
      <c r="T512" s="189"/>
      <c r="U512" s="189"/>
      <c r="V512" s="189"/>
      <c r="W512" s="189"/>
      <c r="X512" s="189"/>
    </row>
    <row r="513" spans="1:24" ht="15" customHeight="1" x14ac:dyDescent="0.2">
      <c r="A513" s="220"/>
      <c r="B513" s="221"/>
      <c r="C513" s="222"/>
      <c r="D513" s="224"/>
      <c r="E513" s="224"/>
      <c r="F513" s="224"/>
      <c r="G513" s="189"/>
      <c r="H513" s="189"/>
      <c r="I513" s="189"/>
      <c r="J513" s="189"/>
      <c r="K513" s="189"/>
      <c r="L513" s="189"/>
      <c r="M513" s="189"/>
      <c r="N513" s="189"/>
      <c r="O513" s="189"/>
      <c r="P513" s="189"/>
      <c r="Q513" s="189"/>
      <c r="R513" s="189"/>
      <c r="S513" s="189"/>
      <c r="T513" s="189"/>
      <c r="U513" s="189"/>
      <c r="V513" s="189"/>
      <c r="W513" s="189"/>
      <c r="X513" s="189"/>
    </row>
    <row r="514" spans="1:24" ht="15" customHeight="1" x14ac:dyDescent="0.2">
      <c r="A514" s="220"/>
      <c r="B514" s="221"/>
      <c r="C514" s="222"/>
      <c r="D514" s="224"/>
      <c r="E514" s="224"/>
      <c r="F514" s="224"/>
      <c r="G514" s="189"/>
      <c r="H514" s="189"/>
      <c r="I514" s="189"/>
      <c r="J514" s="189"/>
      <c r="K514" s="189"/>
      <c r="L514" s="189"/>
      <c r="M514" s="189"/>
      <c r="N514" s="189"/>
      <c r="O514" s="189"/>
      <c r="P514" s="189"/>
      <c r="Q514" s="189"/>
      <c r="R514" s="189"/>
      <c r="S514" s="189"/>
      <c r="T514" s="189"/>
      <c r="U514" s="189"/>
      <c r="V514" s="189"/>
      <c r="W514" s="189"/>
      <c r="X514" s="189"/>
    </row>
    <row r="515" spans="1:24" ht="15" customHeight="1" x14ac:dyDescent="0.2">
      <c r="A515" s="220"/>
      <c r="B515" s="221"/>
      <c r="C515" s="222"/>
      <c r="D515" s="224"/>
      <c r="E515" s="224"/>
      <c r="F515" s="224"/>
      <c r="G515" s="189"/>
      <c r="H515" s="189"/>
      <c r="I515" s="189"/>
      <c r="J515" s="189"/>
      <c r="K515" s="189"/>
      <c r="L515" s="189"/>
      <c r="M515" s="189"/>
      <c r="N515" s="189"/>
      <c r="O515" s="189"/>
      <c r="P515" s="189"/>
      <c r="Q515" s="189"/>
      <c r="R515" s="189"/>
      <c r="S515" s="189"/>
      <c r="T515" s="189"/>
      <c r="U515" s="189"/>
      <c r="V515" s="189"/>
      <c r="W515" s="189"/>
      <c r="X515" s="189"/>
    </row>
    <row r="516" spans="1:24" ht="15" customHeight="1" x14ac:dyDescent="0.2">
      <c r="A516" s="220"/>
      <c r="B516" s="221"/>
      <c r="C516" s="222"/>
      <c r="D516" s="224"/>
      <c r="E516" s="224"/>
      <c r="F516" s="224"/>
      <c r="G516" s="189"/>
      <c r="H516" s="189"/>
      <c r="I516" s="189"/>
      <c r="J516" s="189"/>
      <c r="K516" s="189"/>
      <c r="L516" s="189"/>
      <c r="M516" s="189"/>
      <c r="N516" s="189"/>
      <c r="O516" s="189"/>
      <c r="P516" s="189"/>
      <c r="Q516" s="189"/>
      <c r="R516" s="189"/>
      <c r="S516" s="189"/>
      <c r="T516" s="189"/>
      <c r="U516" s="189"/>
      <c r="V516" s="189"/>
      <c r="W516" s="189"/>
      <c r="X516" s="189"/>
    </row>
    <row r="517" spans="1:24" ht="15" customHeight="1" x14ac:dyDescent="0.2">
      <c r="A517" s="220"/>
      <c r="B517" s="221"/>
      <c r="C517" s="222"/>
      <c r="D517" s="224"/>
      <c r="E517" s="224"/>
      <c r="F517" s="224"/>
      <c r="G517" s="189"/>
      <c r="H517" s="189"/>
      <c r="I517" s="189"/>
      <c r="J517" s="189"/>
      <c r="K517" s="189"/>
      <c r="L517" s="189"/>
      <c r="M517" s="189"/>
      <c r="N517" s="189"/>
      <c r="O517" s="189"/>
      <c r="P517" s="189"/>
      <c r="Q517" s="189"/>
      <c r="R517" s="189"/>
      <c r="S517" s="189"/>
      <c r="T517" s="189"/>
      <c r="U517" s="189"/>
      <c r="V517" s="189"/>
      <c r="W517" s="189"/>
      <c r="X517" s="189"/>
    </row>
    <row r="518" spans="1:24" ht="15" customHeight="1" x14ac:dyDescent="0.2">
      <c r="A518" s="220"/>
      <c r="B518" s="221"/>
      <c r="C518" s="222"/>
      <c r="D518" s="224"/>
      <c r="E518" s="224"/>
      <c r="F518" s="224"/>
      <c r="G518" s="189"/>
      <c r="H518" s="189"/>
      <c r="I518" s="189"/>
      <c r="J518" s="189"/>
      <c r="K518" s="189"/>
      <c r="L518" s="189"/>
      <c r="M518" s="189"/>
      <c r="N518" s="189"/>
      <c r="O518" s="189"/>
      <c r="P518" s="189"/>
      <c r="Q518" s="189"/>
      <c r="R518" s="189"/>
      <c r="S518" s="189"/>
      <c r="T518" s="189"/>
      <c r="U518" s="189"/>
      <c r="V518" s="189"/>
      <c r="W518" s="189"/>
      <c r="X518" s="189"/>
    </row>
    <row r="519" spans="1:24" ht="15" customHeight="1" x14ac:dyDescent="0.2">
      <c r="A519" s="220"/>
      <c r="B519" s="221"/>
      <c r="C519" s="222"/>
      <c r="D519" s="224"/>
      <c r="E519" s="224"/>
      <c r="F519" s="224"/>
      <c r="G519" s="189"/>
      <c r="H519" s="189"/>
      <c r="I519" s="189"/>
      <c r="J519" s="189"/>
      <c r="K519" s="189"/>
      <c r="L519" s="189"/>
      <c r="M519" s="189"/>
      <c r="N519" s="189"/>
      <c r="O519" s="189"/>
      <c r="P519" s="189"/>
      <c r="Q519" s="189"/>
      <c r="R519" s="189"/>
      <c r="S519" s="189"/>
      <c r="T519" s="189"/>
      <c r="U519" s="189"/>
      <c r="V519" s="189"/>
      <c r="W519" s="189"/>
      <c r="X519" s="189"/>
    </row>
    <row r="520" spans="1:24" ht="15" customHeight="1" x14ac:dyDescent="0.2">
      <c r="A520" s="220"/>
      <c r="B520" s="221"/>
      <c r="C520" s="222"/>
      <c r="D520" s="224"/>
      <c r="E520" s="224"/>
      <c r="F520" s="224"/>
      <c r="G520" s="189"/>
      <c r="H520" s="189"/>
      <c r="I520" s="189"/>
      <c r="J520" s="189"/>
      <c r="K520" s="189"/>
      <c r="L520" s="189"/>
      <c r="M520" s="189"/>
      <c r="N520" s="189"/>
      <c r="O520" s="189"/>
      <c r="P520" s="189"/>
      <c r="Q520" s="189"/>
      <c r="R520" s="189"/>
      <c r="S520" s="189"/>
      <c r="T520" s="189"/>
      <c r="U520" s="189"/>
      <c r="V520" s="189"/>
      <c r="W520" s="189"/>
      <c r="X520" s="189"/>
    </row>
    <row r="521" spans="1:24" ht="15.75" customHeight="1" x14ac:dyDescent="0.2">
      <c r="C521" s="225"/>
    </row>
    <row r="522" spans="1:24" ht="15.75" customHeight="1" x14ac:dyDescent="0.2">
      <c r="C522" s="225"/>
    </row>
    <row r="523" spans="1:24" ht="15.75" customHeight="1" x14ac:dyDescent="0.2"/>
    <row r="524" spans="1:24" ht="15.75" customHeight="1" x14ac:dyDescent="0.2"/>
    <row r="525" spans="1:24" ht="15.75" customHeight="1" x14ac:dyDescent="0.2"/>
    <row r="526" spans="1:24" ht="15.75" customHeight="1" x14ac:dyDescent="0.2"/>
    <row r="527" spans="1:24" ht="15.75" customHeight="1" x14ac:dyDescent="0.2"/>
    <row r="528" spans="1:24"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spans="1:26" ht="15.75" customHeight="1" x14ac:dyDescent="0.2"/>
    <row r="978" spans="1:26" ht="15.75" customHeight="1" x14ac:dyDescent="0.2">
      <c r="A978" s="226"/>
      <c r="B978" s="227"/>
      <c r="C978" s="226"/>
      <c r="D978" s="228"/>
      <c r="E978" s="228"/>
      <c r="F978" s="228"/>
      <c r="G978" s="229"/>
      <c r="H978" s="229"/>
      <c r="I978" s="229"/>
      <c r="J978" s="229"/>
      <c r="K978" s="229"/>
      <c r="L978" s="229"/>
      <c r="M978" s="229"/>
      <c r="N978" s="229"/>
      <c r="O978" s="229"/>
      <c r="P978" s="229"/>
      <c r="Q978" s="229"/>
      <c r="R978" s="229"/>
      <c r="S978" s="229"/>
      <c r="T978" s="229"/>
      <c r="U978" s="229"/>
      <c r="V978" s="229"/>
      <c r="W978" s="229"/>
      <c r="X978" s="229"/>
      <c r="Y978" s="229"/>
      <c r="Z978" s="229"/>
    </row>
    <row r="979" spans="1:26" ht="15.75" customHeight="1" x14ac:dyDescent="0.2">
      <c r="A979" s="226"/>
      <c r="B979" s="227"/>
      <c r="C979" s="226"/>
      <c r="D979" s="228"/>
      <c r="E979" s="228"/>
      <c r="F979" s="228"/>
      <c r="G979" s="229"/>
      <c r="H979" s="229"/>
      <c r="I979" s="229"/>
      <c r="J979" s="229"/>
      <c r="K979" s="229"/>
      <c r="L979" s="229"/>
      <c r="M979" s="229"/>
      <c r="N979" s="229"/>
      <c r="O979" s="229"/>
      <c r="P979" s="229"/>
      <c r="Q979" s="229"/>
      <c r="R979" s="229"/>
      <c r="S979" s="229"/>
      <c r="T979" s="229"/>
      <c r="U979" s="229"/>
      <c r="V979" s="229"/>
      <c r="W979" s="229"/>
      <c r="X979" s="229"/>
      <c r="Y979" s="229"/>
      <c r="Z979" s="229"/>
    </row>
    <row r="980" spans="1:26" ht="15.75" customHeight="1" x14ac:dyDescent="0.2">
      <c r="A980" s="226"/>
      <c r="B980" s="227"/>
      <c r="C980" s="226"/>
      <c r="D980" s="228"/>
      <c r="E980" s="228"/>
      <c r="F980" s="228"/>
      <c r="G980" s="229"/>
      <c r="H980" s="229"/>
      <c r="I980" s="229"/>
      <c r="J980" s="229"/>
      <c r="K980" s="229"/>
      <c r="L980" s="229"/>
      <c r="M980" s="229"/>
      <c r="N980" s="229"/>
      <c r="O980" s="229"/>
      <c r="P980" s="229"/>
      <c r="Q980" s="229"/>
      <c r="R980" s="229"/>
      <c r="S980" s="229"/>
      <c r="T980" s="229"/>
      <c r="U980" s="229"/>
      <c r="V980" s="229"/>
      <c r="W980" s="229"/>
      <c r="X980" s="229"/>
      <c r="Y980" s="229"/>
      <c r="Z980" s="229"/>
    </row>
    <row r="981" spans="1:26" ht="15.75" customHeight="1" x14ac:dyDescent="0.2">
      <c r="A981" s="226"/>
      <c r="B981" s="227"/>
      <c r="C981" s="226"/>
      <c r="D981" s="228"/>
      <c r="E981" s="228"/>
      <c r="F981" s="228"/>
      <c r="G981" s="229"/>
      <c r="H981" s="229"/>
      <c r="I981" s="229"/>
      <c r="J981" s="229"/>
      <c r="K981" s="229"/>
      <c r="L981" s="229"/>
      <c r="M981" s="229"/>
      <c r="N981" s="229"/>
      <c r="O981" s="229"/>
      <c r="P981" s="229"/>
      <c r="Q981" s="229"/>
      <c r="R981" s="229"/>
      <c r="S981" s="229"/>
      <c r="T981" s="229"/>
      <c r="U981" s="229"/>
      <c r="V981" s="229"/>
      <c r="W981" s="229"/>
      <c r="X981" s="229"/>
      <c r="Y981" s="229"/>
      <c r="Z981" s="229"/>
    </row>
    <row r="982" spans="1:26" ht="15.75" customHeight="1" x14ac:dyDescent="0.2">
      <c r="A982" s="226"/>
      <c r="B982" s="227"/>
      <c r="C982" s="226"/>
      <c r="D982" s="228"/>
      <c r="E982" s="228"/>
      <c r="F982" s="228"/>
      <c r="G982" s="229"/>
      <c r="H982" s="229"/>
      <c r="I982" s="229"/>
      <c r="J982" s="229"/>
      <c r="K982" s="229"/>
      <c r="L982" s="229"/>
      <c r="M982" s="229"/>
      <c r="N982" s="229"/>
      <c r="O982" s="229"/>
      <c r="P982" s="229"/>
      <c r="Q982" s="229"/>
      <c r="R982" s="229"/>
      <c r="S982" s="229"/>
      <c r="T982" s="229"/>
      <c r="U982" s="229"/>
      <c r="V982" s="229"/>
      <c r="W982" s="229"/>
      <c r="X982" s="229"/>
      <c r="Y982" s="229"/>
      <c r="Z982" s="229"/>
    </row>
    <row r="983" spans="1:26" ht="15.75" customHeight="1" x14ac:dyDescent="0.2">
      <c r="A983" s="226"/>
      <c r="B983" s="227"/>
      <c r="C983" s="226"/>
      <c r="D983" s="228"/>
      <c r="E983" s="228"/>
      <c r="F983" s="228"/>
      <c r="G983" s="229"/>
      <c r="H983" s="229"/>
      <c r="I983" s="229"/>
      <c r="J983" s="229"/>
      <c r="K983" s="229"/>
      <c r="L983" s="229"/>
      <c r="M983" s="229"/>
      <c r="N983" s="229"/>
      <c r="O983" s="229"/>
      <c r="P983" s="229"/>
      <c r="Q983" s="229"/>
      <c r="R983" s="229"/>
      <c r="S983" s="229"/>
      <c r="T983" s="229"/>
      <c r="U983" s="229"/>
      <c r="V983" s="229"/>
      <c r="W983" s="229"/>
      <c r="X983" s="229"/>
      <c r="Y983" s="229"/>
      <c r="Z983" s="229"/>
    </row>
    <row r="984" spans="1:26" ht="15.75" customHeight="1" x14ac:dyDescent="0.2">
      <c r="A984" s="226"/>
      <c r="B984" s="227"/>
      <c r="C984" s="226"/>
      <c r="D984" s="228"/>
      <c r="E984" s="228"/>
      <c r="F984" s="228"/>
      <c r="G984" s="229"/>
      <c r="H984" s="229"/>
      <c r="I984" s="229"/>
      <c r="J984" s="229"/>
      <c r="K984" s="229"/>
      <c r="L984" s="229"/>
      <c r="M984" s="229"/>
      <c r="N984" s="229"/>
      <c r="O984" s="229"/>
      <c r="P984" s="229"/>
      <c r="Q984" s="229"/>
      <c r="R984" s="229"/>
      <c r="S984" s="229"/>
      <c r="T984" s="229"/>
      <c r="U984" s="229"/>
      <c r="V984" s="229"/>
      <c r="W984" s="229"/>
      <c r="X984" s="229"/>
      <c r="Y984" s="229"/>
      <c r="Z984" s="229"/>
    </row>
    <row r="985" spans="1:26" ht="15.75" customHeight="1" x14ac:dyDescent="0.2">
      <c r="A985" s="226"/>
      <c r="B985" s="227"/>
      <c r="C985" s="226"/>
      <c r="D985" s="228"/>
      <c r="E985" s="228"/>
      <c r="F985" s="228"/>
      <c r="G985" s="229"/>
      <c r="H985" s="229"/>
      <c r="I985" s="229"/>
      <c r="J985" s="229"/>
      <c r="K985" s="229"/>
      <c r="L985" s="229"/>
      <c r="M985" s="229"/>
      <c r="N985" s="229"/>
      <c r="O985" s="229"/>
      <c r="P985" s="229"/>
      <c r="Q985" s="229"/>
      <c r="R985" s="229"/>
      <c r="S985" s="229"/>
      <c r="T985" s="229"/>
      <c r="U985" s="229"/>
      <c r="V985" s="229"/>
      <c r="W985" s="229"/>
      <c r="X985" s="229"/>
      <c r="Y985" s="229"/>
      <c r="Z985" s="229"/>
    </row>
    <row r="986" spans="1:26" ht="15.75" customHeight="1" x14ac:dyDescent="0.2">
      <c r="A986" s="226"/>
      <c r="B986" s="227"/>
      <c r="C986" s="226"/>
      <c r="D986" s="228"/>
      <c r="E986" s="228"/>
      <c r="F986" s="228"/>
      <c r="G986" s="229"/>
      <c r="H986" s="229"/>
      <c r="I986" s="229"/>
      <c r="J986" s="229"/>
      <c r="K986" s="229"/>
      <c r="L986" s="229"/>
      <c r="M986" s="229"/>
      <c r="N986" s="229"/>
      <c r="O986" s="229"/>
      <c r="P986" s="229"/>
      <c r="Q986" s="229"/>
      <c r="R986" s="229"/>
      <c r="S986" s="229"/>
      <c r="T986" s="229"/>
      <c r="U986" s="229"/>
      <c r="V986" s="229"/>
      <c r="W986" s="229"/>
      <c r="X986" s="229"/>
      <c r="Y986" s="229"/>
      <c r="Z986" s="229"/>
    </row>
    <row r="987" spans="1:26" ht="15.75" customHeight="1" x14ac:dyDescent="0.2">
      <c r="A987" s="226"/>
      <c r="B987" s="227"/>
      <c r="C987" s="226"/>
      <c r="D987" s="228"/>
      <c r="E987" s="228"/>
      <c r="F987" s="228"/>
      <c r="G987" s="229"/>
      <c r="H987" s="229"/>
      <c r="I987" s="229"/>
      <c r="J987" s="229"/>
      <c r="K987" s="229"/>
      <c r="L987" s="229"/>
      <c r="M987" s="229"/>
      <c r="N987" s="229"/>
      <c r="O987" s="229"/>
      <c r="P987" s="229"/>
      <c r="Q987" s="229"/>
      <c r="R987" s="229"/>
      <c r="S987" s="229"/>
      <c r="T987" s="229"/>
      <c r="U987" s="229"/>
      <c r="V987" s="229"/>
      <c r="W987" s="229"/>
      <c r="X987" s="229"/>
      <c r="Y987" s="229"/>
      <c r="Z987" s="229"/>
    </row>
    <row r="988" spans="1:26" ht="15.75" customHeight="1" x14ac:dyDescent="0.2">
      <c r="A988" s="226"/>
      <c r="B988" s="227"/>
      <c r="C988" s="226"/>
      <c r="D988" s="228"/>
      <c r="E988" s="228"/>
      <c r="F988" s="228"/>
      <c r="G988" s="229"/>
      <c r="H988" s="229"/>
      <c r="I988" s="229"/>
      <c r="J988" s="229"/>
      <c r="K988" s="229"/>
      <c r="L988" s="229"/>
      <c r="M988" s="229"/>
      <c r="N988" s="229"/>
      <c r="O988" s="229"/>
      <c r="P988" s="229"/>
      <c r="Q988" s="229"/>
      <c r="R988" s="229"/>
      <c r="S988" s="229"/>
      <c r="T988" s="229"/>
      <c r="U988" s="229"/>
      <c r="V988" s="229"/>
      <c r="W988" s="229"/>
      <c r="X988" s="229"/>
      <c r="Y988" s="229"/>
      <c r="Z988" s="229"/>
    </row>
    <row r="989" spans="1:26" ht="15.75" customHeight="1" x14ac:dyDescent="0.2">
      <c r="A989" s="226"/>
      <c r="B989" s="227"/>
      <c r="C989" s="226"/>
      <c r="D989" s="228"/>
      <c r="E989" s="228"/>
      <c r="F989" s="228"/>
      <c r="G989" s="229"/>
      <c r="H989" s="229"/>
      <c r="I989" s="229"/>
      <c r="J989" s="229"/>
      <c r="K989" s="229"/>
      <c r="L989" s="229"/>
      <c r="M989" s="229"/>
      <c r="N989" s="229"/>
      <c r="O989" s="229"/>
      <c r="P989" s="229"/>
      <c r="Q989" s="229"/>
      <c r="R989" s="229"/>
      <c r="S989" s="229"/>
      <c r="T989" s="229"/>
      <c r="U989" s="229"/>
      <c r="V989" s="229"/>
      <c r="W989" s="229"/>
      <c r="X989" s="229"/>
      <c r="Y989" s="229"/>
      <c r="Z989" s="229"/>
    </row>
    <row r="990" spans="1:26" ht="15.75" customHeight="1" x14ac:dyDescent="0.2">
      <c r="A990" s="226"/>
      <c r="B990" s="227"/>
      <c r="C990" s="226"/>
      <c r="D990" s="228"/>
      <c r="E990" s="228"/>
      <c r="F990" s="228"/>
      <c r="G990" s="229"/>
      <c r="H990" s="229"/>
      <c r="I990" s="229"/>
      <c r="J990" s="229"/>
      <c r="K990" s="229"/>
      <c r="L990" s="229"/>
      <c r="M990" s="229"/>
      <c r="N990" s="229"/>
      <c r="O990" s="229"/>
      <c r="P990" s="229"/>
      <c r="Q990" s="229"/>
      <c r="R990" s="229"/>
      <c r="S990" s="229"/>
      <c r="T990" s="229"/>
      <c r="U990" s="229"/>
      <c r="V990" s="229"/>
      <c r="W990" s="229"/>
      <c r="X990" s="229"/>
      <c r="Y990" s="229"/>
      <c r="Z990" s="229"/>
    </row>
    <row r="991" spans="1:26" ht="15.75" customHeight="1" x14ac:dyDescent="0.2">
      <c r="A991" s="226"/>
      <c r="B991" s="227"/>
      <c r="C991" s="226"/>
      <c r="D991" s="228"/>
      <c r="E991" s="228"/>
      <c r="F991" s="228"/>
      <c r="G991" s="229"/>
      <c r="H991" s="229"/>
      <c r="I991" s="229"/>
      <c r="J991" s="229"/>
      <c r="K991" s="229"/>
      <c r="L991" s="229"/>
      <c r="M991" s="229"/>
      <c r="N991" s="229"/>
      <c r="O991" s="229"/>
      <c r="P991" s="229"/>
      <c r="Q991" s="229"/>
      <c r="R991" s="229"/>
      <c r="S991" s="229"/>
      <c r="T991" s="229"/>
      <c r="U991" s="229"/>
      <c r="V991" s="229"/>
      <c r="W991" s="229"/>
      <c r="X991" s="229"/>
      <c r="Y991" s="229"/>
      <c r="Z991" s="229"/>
    </row>
    <row r="992" spans="1:26" ht="15.75" customHeight="1" x14ac:dyDescent="0.2">
      <c r="A992" s="226"/>
      <c r="B992" s="227"/>
      <c r="C992" s="226"/>
      <c r="D992" s="228"/>
      <c r="E992" s="228"/>
      <c r="F992" s="228"/>
      <c r="G992" s="229"/>
      <c r="H992" s="229"/>
      <c r="I992" s="229"/>
      <c r="J992" s="229"/>
      <c r="K992" s="229"/>
      <c r="L992" s="229"/>
      <c r="M992" s="229"/>
      <c r="N992" s="229"/>
      <c r="O992" s="229"/>
      <c r="P992" s="229"/>
      <c r="Q992" s="229"/>
      <c r="R992" s="229"/>
      <c r="S992" s="229"/>
      <c r="T992" s="229"/>
      <c r="U992" s="229"/>
      <c r="V992" s="229"/>
      <c r="W992" s="229"/>
      <c r="X992" s="229"/>
      <c r="Y992" s="229"/>
      <c r="Z992" s="229"/>
    </row>
    <row r="993" spans="1:26" ht="15.75" customHeight="1" x14ac:dyDescent="0.2">
      <c r="A993" s="226"/>
      <c r="B993" s="227"/>
      <c r="C993" s="226"/>
      <c r="D993" s="228"/>
      <c r="E993" s="228"/>
      <c r="F993" s="228"/>
      <c r="G993" s="229"/>
      <c r="H993" s="229"/>
      <c r="I993" s="229"/>
      <c r="J993" s="229"/>
      <c r="K993" s="229"/>
      <c r="L993" s="229"/>
      <c r="M993" s="229"/>
      <c r="N993" s="229"/>
      <c r="O993" s="229"/>
      <c r="P993" s="229"/>
      <c r="Q993" s="229"/>
      <c r="R993" s="229"/>
      <c r="S993" s="229"/>
      <c r="T993" s="229"/>
      <c r="U993" s="229"/>
      <c r="V993" s="229"/>
      <c r="W993" s="229"/>
      <c r="X993" s="229"/>
      <c r="Y993" s="229"/>
      <c r="Z993" s="229"/>
    </row>
    <row r="994" spans="1:26" ht="15.75" customHeight="1" x14ac:dyDescent="0.2">
      <c r="A994" s="226"/>
      <c r="B994" s="227"/>
      <c r="C994" s="226"/>
      <c r="D994" s="228"/>
      <c r="E994" s="228"/>
      <c r="F994" s="228"/>
      <c r="G994" s="229"/>
      <c r="H994" s="229"/>
      <c r="I994" s="229"/>
      <c r="J994" s="229"/>
      <c r="K994" s="229"/>
      <c r="L994" s="229"/>
      <c r="M994" s="229"/>
      <c r="N994" s="229"/>
      <c r="O994" s="229"/>
      <c r="P994" s="229"/>
      <c r="Q994" s="229"/>
      <c r="R994" s="229"/>
      <c r="S994" s="229"/>
      <c r="T994" s="229"/>
      <c r="U994" s="229"/>
      <c r="V994" s="229"/>
      <c r="W994" s="229"/>
      <c r="X994" s="229"/>
      <c r="Y994" s="229"/>
      <c r="Z994" s="229"/>
    </row>
    <row r="995" spans="1:26" ht="15.75" customHeight="1" x14ac:dyDescent="0.2">
      <c r="A995" s="226"/>
      <c r="B995" s="227"/>
      <c r="C995" s="226"/>
      <c r="D995" s="228"/>
      <c r="E995" s="228"/>
      <c r="F995" s="228"/>
      <c r="G995" s="229"/>
      <c r="H995" s="229"/>
      <c r="I995" s="229"/>
      <c r="J995" s="229"/>
      <c r="K995" s="229"/>
      <c r="L995" s="229"/>
      <c r="M995" s="229"/>
      <c r="N995" s="229"/>
      <c r="O995" s="229"/>
      <c r="P995" s="229"/>
      <c r="Q995" s="229"/>
      <c r="R995" s="229"/>
      <c r="S995" s="229"/>
      <c r="T995" s="229"/>
      <c r="U995" s="229"/>
      <c r="V995" s="229"/>
      <c r="W995" s="229"/>
      <c r="X995" s="229"/>
      <c r="Y995" s="229"/>
      <c r="Z995" s="229"/>
    </row>
    <row r="996" spans="1:26" ht="15.75" customHeight="1" x14ac:dyDescent="0.2">
      <c r="A996" s="226"/>
      <c r="B996" s="227"/>
      <c r="C996" s="226"/>
      <c r="D996" s="228"/>
      <c r="E996" s="228"/>
      <c r="F996" s="228"/>
      <c r="G996" s="229"/>
      <c r="H996" s="229"/>
      <c r="I996" s="229"/>
      <c r="J996" s="229"/>
      <c r="K996" s="229"/>
      <c r="L996" s="229"/>
      <c r="M996" s="229"/>
      <c r="N996" s="229"/>
      <c r="O996" s="229"/>
      <c r="P996" s="229"/>
      <c r="Q996" s="229"/>
      <c r="R996" s="229"/>
      <c r="S996" s="229"/>
      <c r="T996" s="229"/>
      <c r="U996" s="229"/>
      <c r="V996" s="229"/>
      <c r="W996" s="229"/>
      <c r="X996" s="229"/>
      <c r="Y996" s="229"/>
      <c r="Z996" s="229"/>
    </row>
    <row r="997" spans="1:26" ht="15.75" customHeight="1" x14ac:dyDescent="0.2">
      <c r="A997" s="226"/>
      <c r="B997" s="227"/>
      <c r="C997" s="226"/>
      <c r="D997" s="228"/>
      <c r="E997" s="228"/>
      <c r="F997" s="228"/>
      <c r="G997" s="229"/>
      <c r="H997" s="229"/>
      <c r="I997" s="229"/>
      <c r="J997" s="229"/>
      <c r="K997" s="229"/>
      <c r="L997" s="229"/>
      <c r="M997" s="229"/>
      <c r="N997" s="229"/>
      <c r="O997" s="229"/>
      <c r="P997" s="229"/>
      <c r="Q997" s="229"/>
      <c r="R997" s="229"/>
      <c r="S997" s="229"/>
      <c r="T997" s="229"/>
      <c r="U997" s="229"/>
      <c r="V997" s="229"/>
      <c r="W997" s="229"/>
      <c r="X997" s="229"/>
      <c r="Y997" s="229"/>
      <c r="Z997" s="229"/>
    </row>
    <row r="998" spans="1:26" ht="15.75" customHeight="1" x14ac:dyDescent="0.2">
      <c r="A998" s="226"/>
      <c r="B998" s="227"/>
      <c r="C998" s="226"/>
      <c r="D998" s="228"/>
      <c r="E998" s="228"/>
      <c r="F998" s="228"/>
      <c r="G998" s="229"/>
      <c r="H998" s="229"/>
      <c r="I998" s="229"/>
      <c r="J998" s="229"/>
      <c r="K998" s="229"/>
      <c r="L998" s="229"/>
      <c r="M998" s="229"/>
      <c r="N998" s="229"/>
      <c r="O998" s="229"/>
      <c r="P998" s="229"/>
      <c r="Q998" s="229"/>
      <c r="R998" s="229"/>
      <c r="S998" s="229"/>
      <c r="T998" s="229"/>
      <c r="U998" s="229"/>
      <c r="V998" s="229"/>
      <c r="W998" s="229"/>
      <c r="X998" s="229"/>
      <c r="Y998" s="229"/>
      <c r="Z998" s="229"/>
    </row>
    <row r="999" spans="1:26" ht="15.75" customHeight="1" x14ac:dyDescent="0.2">
      <c r="A999" s="226"/>
      <c r="B999" s="227"/>
      <c r="C999" s="226"/>
      <c r="D999" s="228"/>
      <c r="E999" s="228"/>
      <c r="F999" s="228"/>
      <c r="G999" s="229"/>
      <c r="H999" s="229"/>
      <c r="I999" s="229"/>
      <c r="J999" s="229"/>
      <c r="K999" s="229"/>
      <c r="L999" s="229"/>
      <c r="M999" s="229"/>
      <c r="N999" s="229"/>
      <c r="O999" s="229"/>
      <c r="P999" s="229"/>
      <c r="Q999" s="229"/>
      <c r="R999" s="229"/>
      <c r="S999" s="229"/>
      <c r="T999" s="229"/>
      <c r="U999" s="229"/>
      <c r="V999" s="229"/>
      <c r="W999" s="229"/>
      <c r="X999" s="229"/>
      <c r="Y999" s="229"/>
      <c r="Z999" s="229"/>
    </row>
    <row r="1000" spans="1:26" ht="15.75" customHeight="1" x14ac:dyDescent="0.2">
      <c r="A1000" s="226"/>
      <c r="B1000" s="227"/>
      <c r="C1000" s="226"/>
      <c r="D1000" s="228"/>
      <c r="E1000" s="228"/>
      <c r="F1000" s="228"/>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sheetData>
  <mergeCells count="4">
    <mergeCell ref="A2:F2"/>
    <mergeCell ref="A5:B5"/>
    <mergeCell ref="A174:B174"/>
    <mergeCell ref="A261:B261"/>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 footer="0"/>
  <pageSetup paperSize="9" orientation="portrait"/>
  <headerFooter>
    <oddFooter>&amp;RStranica: &amp;P od</oddFooter>
  </headerFooter>
  <rowBreaks count="2" manualBreakCount="2">
    <brk id="260" man="1"/>
    <brk id="173" man="1"/>
    <brk id="260" max="1048576" man="1"/>
    <brk id="173"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3.28515625" defaultRowHeight="15" customHeight="1" x14ac:dyDescent="0.2"/>
  <cols>
    <col min="1" max="1" width="13.28515625" style="53" customWidth="1"/>
    <col min="2" max="2" width="60.7109375" style="53" customWidth="1"/>
    <col min="3" max="3" width="12.7109375" style="53" customWidth="1"/>
    <col min="4" max="5" width="14.7109375" style="53" customWidth="1"/>
    <col min="6" max="6" width="8.7109375" style="53" customWidth="1"/>
    <col min="7" max="25" width="8" style="53" customWidth="1"/>
    <col min="26" max="26" width="14.42578125" style="53" customWidth="1"/>
  </cols>
  <sheetData>
    <row r="1" spans="1:26" ht="15" customHeight="1" x14ac:dyDescent="0.2">
      <c r="A1" s="130" t="s">
        <v>48</v>
      </c>
      <c r="B1" s="131" t="s">
        <v>49</v>
      </c>
      <c r="C1" s="130" t="s">
        <v>34</v>
      </c>
      <c r="D1" s="132" t="s">
        <v>35</v>
      </c>
      <c r="E1" s="133" t="s">
        <v>50</v>
      </c>
      <c r="F1" s="134" t="s">
        <v>39</v>
      </c>
    </row>
    <row r="2" spans="1:26" ht="49.5" customHeight="1" x14ac:dyDescent="0.2">
      <c r="A2" s="14" t="s">
        <v>2561</v>
      </c>
      <c r="B2" s="51"/>
      <c r="C2" s="51"/>
      <c r="D2" s="51"/>
      <c r="E2" s="51"/>
      <c r="F2" s="51"/>
      <c r="G2" s="198"/>
      <c r="H2" s="198"/>
      <c r="I2" s="198"/>
      <c r="J2" s="198"/>
      <c r="K2" s="198"/>
      <c r="L2" s="198"/>
      <c r="M2" s="198"/>
      <c r="N2" s="198"/>
      <c r="O2" s="198"/>
      <c r="P2" s="198"/>
      <c r="Q2" s="198"/>
      <c r="R2" s="198"/>
      <c r="S2" s="198"/>
      <c r="T2" s="198"/>
      <c r="U2" s="198"/>
      <c r="V2" s="198"/>
      <c r="W2" s="198"/>
      <c r="X2" s="198"/>
      <c r="Y2" s="198"/>
    </row>
    <row r="3" spans="1:26" ht="48" customHeight="1" x14ac:dyDescent="0.2">
      <c r="A3" s="190" t="s">
        <v>2562</v>
      </c>
      <c r="B3" s="191" t="s">
        <v>41</v>
      </c>
      <c r="C3" s="138" t="s">
        <v>42</v>
      </c>
      <c r="D3" s="191" t="s">
        <v>53</v>
      </c>
      <c r="E3" s="191" t="s">
        <v>54</v>
      </c>
      <c r="F3" s="139" t="s">
        <v>55</v>
      </c>
      <c r="G3" s="145"/>
      <c r="H3" s="145"/>
      <c r="I3" s="145"/>
      <c r="J3" s="145"/>
      <c r="K3" s="145"/>
      <c r="L3" s="145"/>
      <c r="M3" s="145"/>
      <c r="N3" s="145"/>
      <c r="O3" s="145"/>
      <c r="P3" s="145"/>
      <c r="Q3" s="145"/>
      <c r="R3" s="145"/>
      <c r="S3" s="145"/>
      <c r="T3" s="145"/>
      <c r="U3" s="145"/>
      <c r="V3" s="145"/>
      <c r="W3" s="145"/>
      <c r="X3" s="145"/>
      <c r="Y3" s="145"/>
      <c r="Z3" s="135"/>
    </row>
    <row r="4" spans="1:26" ht="12" customHeight="1" x14ac:dyDescent="0.2">
      <c r="A4" s="194">
        <v>1</v>
      </c>
      <c r="B4" s="195">
        <v>2</v>
      </c>
      <c r="C4" s="196" t="s">
        <v>56</v>
      </c>
      <c r="D4" s="196">
        <v>4</v>
      </c>
      <c r="E4" s="195">
        <v>5</v>
      </c>
      <c r="F4" s="197">
        <v>6</v>
      </c>
      <c r="G4" s="145"/>
      <c r="H4" s="145"/>
      <c r="I4" s="145"/>
      <c r="J4" s="145"/>
      <c r="K4" s="145"/>
      <c r="L4" s="145"/>
      <c r="M4" s="145"/>
      <c r="N4" s="145"/>
      <c r="O4" s="145"/>
      <c r="P4" s="145"/>
      <c r="Q4" s="145"/>
      <c r="R4" s="145"/>
      <c r="S4" s="145"/>
      <c r="T4" s="145"/>
      <c r="U4" s="145"/>
      <c r="V4" s="145"/>
      <c r="W4" s="145"/>
      <c r="X4" s="145"/>
      <c r="Y4" s="145"/>
      <c r="Z4" s="135"/>
    </row>
    <row r="5" spans="1:26" ht="12.75" customHeight="1" x14ac:dyDescent="0.2">
      <c r="A5" s="230" t="s">
        <v>1992</v>
      </c>
      <c r="B5" s="178" t="s">
        <v>2563</v>
      </c>
      <c r="C5" s="231" t="s">
        <v>1992</v>
      </c>
      <c r="D5" s="232">
        <f>D6+D10+D13+SUM(D17:D21)</f>
        <v>0</v>
      </c>
      <c r="E5" s="232">
        <f>E6+E10+E13+SUM(E17:E21)</f>
        <v>0</v>
      </c>
      <c r="F5" s="233" t="str">
        <f t="shared" ref="F5:F36" si="0">IF(D5&gt;0,IF(E5/D5&gt;=100,"&gt;&gt;100",E5/D5*100),"-")</f>
        <v>-</v>
      </c>
      <c r="G5" s="198"/>
      <c r="H5" s="198"/>
      <c r="I5" s="198"/>
      <c r="J5" s="198"/>
      <c r="K5" s="198"/>
      <c r="L5" s="198"/>
      <c r="M5" s="198"/>
      <c r="N5" s="198"/>
      <c r="O5" s="198"/>
      <c r="P5" s="198"/>
      <c r="Q5" s="198"/>
      <c r="R5" s="198"/>
      <c r="S5" s="198"/>
      <c r="T5" s="198"/>
      <c r="U5" s="198"/>
      <c r="V5" s="198"/>
      <c r="W5" s="198"/>
      <c r="X5" s="198"/>
      <c r="Y5" s="198"/>
    </row>
    <row r="6" spans="1:26" ht="24" customHeight="1" x14ac:dyDescent="0.2">
      <c r="A6" s="204" t="s">
        <v>1994</v>
      </c>
      <c r="B6" s="156" t="s">
        <v>2564</v>
      </c>
      <c r="C6" s="234" t="s">
        <v>1994</v>
      </c>
      <c r="D6" s="235">
        <f>SUM(D7:D9)</f>
        <v>0</v>
      </c>
      <c r="E6" s="235">
        <f>SUM(E7:E9)</f>
        <v>0</v>
      </c>
      <c r="F6" s="181" t="str">
        <f t="shared" si="0"/>
        <v>-</v>
      </c>
      <c r="G6" s="198"/>
      <c r="H6" s="198"/>
      <c r="I6" s="198"/>
      <c r="J6" s="198"/>
      <c r="K6" s="198"/>
      <c r="L6" s="198"/>
      <c r="M6" s="198"/>
      <c r="N6" s="198"/>
      <c r="O6" s="198"/>
      <c r="P6" s="198"/>
      <c r="Q6" s="198"/>
      <c r="R6" s="198"/>
      <c r="S6" s="198"/>
      <c r="T6" s="198"/>
      <c r="U6" s="198"/>
      <c r="V6" s="198"/>
      <c r="W6" s="198"/>
      <c r="X6" s="198"/>
      <c r="Y6" s="198"/>
    </row>
    <row r="7" spans="1:26" ht="12.75" customHeight="1" x14ac:dyDescent="0.2">
      <c r="A7" s="204" t="s">
        <v>2565</v>
      </c>
      <c r="B7" s="151" t="s">
        <v>2566</v>
      </c>
      <c r="C7" s="234" t="s">
        <v>2565</v>
      </c>
      <c r="D7" s="236">
        <v>0</v>
      </c>
      <c r="E7" s="236">
        <v>0</v>
      </c>
      <c r="F7" s="181" t="str">
        <f t="shared" si="0"/>
        <v>-</v>
      </c>
      <c r="G7" s="198"/>
      <c r="H7" s="198"/>
      <c r="I7" s="198"/>
      <c r="J7" s="198"/>
      <c r="K7" s="198"/>
      <c r="L7" s="198"/>
      <c r="M7" s="198"/>
      <c r="N7" s="198"/>
      <c r="O7" s="198"/>
      <c r="P7" s="198"/>
      <c r="Q7" s="198"/>
      <c r="R7" s="198"/>
      <c r="S7" s="198"/>
      <c r="T7" s="198"/>
      <c r="U7" s="198"/>
      <c r="V7" s="198"/>
      <c r="W7" s="198"/>
      <c r="X7" s="198"/>
      <c r="Y7" s="198"/>
    </row>
    <row r="8" spans="1:26" ht="12.75" customHeight="1" x14ac:dyDescent="0.2">
      <c r="A8" s="204" t="s">
        <v>2567</v>
      </c>
      <c r="B8" s="151" t="s">
        <v>2568</v>
      </c>
      <c r="C8" s="234" t="s">
        <v>2567</v>
      </c>
      <c r="D8" s="236">
        <v>0</v>
      </c>
      <c r="E8" s="236">
        <v>0</v>
      </c>
      <c r="F8" s="181" t="str">
        <f t="shared" si="0"/>
        <v>-</v>
      </c>
      <c r="G8" s="198"/>
      <c r="H8" s="198"/>
      <c r="I8" s="198"/>
      <c r="J8" s="198"/>
      <c r="K8" s="198"/>
      <c r="L8" s="198"/>
      <c r="M8" s="198"/>
      <c r="N8" s="198"/>
      <c r="O8" s="198"/>
      <c r="P8" s="198"/>
      <c r="Q8" s="198"/>
      <c r="R8" s="198"/>
      <c r="S8" s="198"/>
      <c r="T8" s="198"/>
      <c r="U8" s="198"/>
      <c r="V8" s="198"/>
      <c r="W8" s="198"/>
      <c r="X8" s="198"/>
      <c r="Y8" s="198"/>
    </row>
    <row r="9" spans="1:26" ht="12.75" customHeight="1" x14ac:dyDescent="0.2">
      <c r="A9" s="204" t="s">
        <v>2569</v>
      </c>
      <c r="B9" s="151" t="s">
        <v>2570</v>
      </c>
      <c r="C9" s="234" t="s">
        <v>2569</v>
      </c>
      <c r="D9" s="236">
        <v>0</v>
      </c>
      <c r="E9" s="236">
        <v>0</v>
      </c>
      <c r="F9" s="181" t="str">
        <f t="shared" si="0"/>
        <v>-</v>
      </c>
      <c r="G9" s="198"/>
      <c r="H9" s="198"/>
      <c r="I9" s="198"/>
      <c r="J9" s="198"/>
      <c r="K9" s="198"/>
      <c r="L9" s="198"/>
      <c r="M9" s="198"/>
      <c r="N9" s="198"/>
      <c r="O9" s="198"/>
      <c r="P9" s="198"/>
      <c r="Q9" s="198"/>
      <c r="R9" s="198"/>
      <c r="S9" s="198"/>
      <c r="T9" s="198"/>
      <c r="U9" s="198"/>
      <c r="V9" s="198"/>
      <c r="W9" s="198"/>
      <c r="X9" s="198"/>
      <c r="Y9" s="198"/>
    </row>
    <row r="10" spans="1:26" ht="12.75" customHeight="1" x14ac:dyDescent="0.2">
      <c r="A10" s="204" t="s">
        <v>1996</v>
      </c>
      <c r="B10" s="151" t="s">
        <v>2571</v>
      </c>
      <c r="C10" s="234" t="s">
        <v>1996</v>
      </c>
      <c r="D10" s="235">
        <f>SUM(D11:D12)</f>
        <v>0</v>
      </c>
      <c r="E10" s="235">
        <f>SUM(E11:E12)</f>
        <v>0</v>
      </c>
      <c r="F10" s="181" t="str">
        <f t="shared" si="0"/>
        <v>-</v>
      </c>
      <c r="G10" s="198"/>
      <c r="H10" s="198"/>
      <c r="I10" s="198"/>
      <c r="J10" s="198"/>
      <c r="K10" s="198"/>
      <c r="L10" s="198"/>
      <c r="M10" s="198"/>
      <c r="N10" s="198"/>
      <c r="O10" s="198"/>
      <c r="P10" s="198"/>
      <c r="Q10" s="198"/>
      <c r="R10" s="198"/>
      <c r="S10" s="198"/>
      <c r="T10" s="198"/>
      <c r="U10" s="198"/>
      <c r="V10" s="198"/>
      <c r="W10" s="198"/>
      <c r="X10" s="198"/>
      <c r="Y10" s="198"/>
    </row>
    <row r="11" spans="1:26" ht="12.75" customHeight="1" x14ac:dyDescent="0.2">
      <c r="A11" s="204" t="s">
        <v>2572</v>
      </c>
      <c r="B11" s="151" t="s">
        <v>2573</v>
      </c>
      <c r="C11" s="234" t="s">
        <v>2572</v>
      </c>
      <c r="D11" s="236">
        <v>0</v>
      </c>
      <c r="E11" s="236">
        <v>0</v>
      </c>
      <c r="F11" s="181" t="str">
        <f t="shared" si="0"/>
        <v>-</v>
      </c>
      <c r="G11" s="198"/>
      <c r="H11" s="198"/>
      <c r="I11" s="198"/>
      <c r="J11" s="198"/>
      <c r="K11" s="198"/>
      <c r="L11" s="198"/>
      <c r="M11" s="198"/>
      <c r="N11" s="198"/>
      <c r="O11" s="198"/>
      <c r="P11" s="198"/>
      <c r="Q11" s="198"/>
      <c r="R11" s="198"/>
      <c r="S11" s="198"/>
      <c r="T11" s="198"/>
      <c r="U11" s="198"/>
      <c r="V11" s="198"/>
      <c r="W11" s="198"/>
      <c r="X11" s="198"/>
      <c r="Y11" s="198"/>
    </row>
    <row r="12" spans="1:26" ht="12.75" customHeight="1" x14ac:dyDescent="0.2">
      <c r="A12" s="204" t="s">
        <v>2574</v>
      </c>
      <c r="B12" s="151" t="s">
        <v>2575</v>
      </c>
      <c r="C12" s="234" t="s">
        <v>2574</v>
      </c>
      <c r="D12" s="236">
        <v>0</v>
      </c>
      <c r="E12" s="236">
        <v>0</v>
      </c>
      <c r="F12" s="181" t="str">
        <f t="shared" si="0"/>
        <v>-</v>
      </c>
      <c r="G12" s="198"/>
      <c r="H12" s="198"/>
      <c r="I12" s="198"/>
      <c r="J12" s="198"/>
      <c r="K12" s="198"/>
      <c r="L12" s="198"/>
      <c r="M12" s="198"/>
      <c r="N12" s="198"/>
      <c r="O12" s="198"/>
      <c r="P12" s="198"/>
      <c r="Q12" s="198"/>
      <c r="R12" s="198"/>
      <c r="S12" s="198"/>
      <c r="T12" s="198"/>
      <c r="U12" s="198"/>
      <c r="V12" s="198"/>
      <c r="W12" s="198"/>
      <c r="X12" s="198"/>
      <c r="Y12" s="198"/>
    </row>
    <row r="13" spans="1:26" ht="12.75" customHeight="1" x14ac:dyDescent="0.2">
      <c r="A13" s="204" t="s">
        <v>2576</v>
      </c>
      <c r="B13" s="151" t="s">
        <v>2577</v>
      </c>
      <c r="C13" s="234" t="s">
        <v>2576</v>
      </c>
      <c r="D13" s="235">
        <f>SUM(D14:D16)</f>
        <v>0</v>
      </c>
      <c r="E13" s="235">
        <f>SUM(E14:E16)</f>
        <v>0</v>
      </c>
      <c r="F13" s="181" t="str">
        <f t="shared" si="0"/>
        <v>-</v>
      </c>
      <c r="G13" s="198"/>
      <c r="H13" s="198"/>
      <c r="I13" s="198"/>
      <c r="J13" s="198"/>
      <c r="K13" s="198"/>
      <c r="L13" s="198"/>
      <c r="M13" s="198"/>
      <c r="N13" s="198"/>
      <c r="O13" s="198"/>
      <c r="P13" s="198"/>
      <c r="Q13" s="198"/>
      <c r="R13" s="198"/>
      <c r="S13" s="198"/>
      <c r="T13" s="198"/>
      <c r="U13" s="198"/>
      <c r="V13" s="198"/>
      <c r="W13" s="198"/>
      <c r="X13" s="198"/>
      <c r="Y13" s="198"/>
    </row>
    <row r="14" spans="1:26" ht="12.75" customHeight="1" x14ac:dyDescent="0.2">
      <c r="A14" s="204" t="s">
        <v>2578</v>
      </c>
      <c r="B14" s="151" t="s">
        <v>2579</v>
      </c>
      <c r="C14" s="234" t="s">
        <v>2578</v>
      </c>
      <c r="D14" s="236">
        <v>0</v>
      </c>
      <c r="E14" s="236">
        <v>0</v>
      </c>
      <c r="F14" s="181" t="str">
        <f t="shared" si="0"/>
        <v>-</v>
      </c>
      <c r="G14" s="198"/>
      <c r="H14" s="198"/>
      <c r="I14" s="198"/>
      <c r="J14" s="198"/>
      <c r="K14" s="198"/>
      <c r="L14" s="198"/>
      <c r="M14" s="198"/>
      <c r="N14" s="198"/>
      <c r="O14" s="198"/>
      <c r="P14" s="198"/>
      <c r="Q14" s="198"/>
      <c r="R14" s="198"/>
      <c r="S14" s="198"/>
      <c r="T14" s="198"/>
      <c r="U14" s="198"/>
      <c r="V14" s="198"/>
      <c r="W14" s="198"/>
      <c r="X14" s="198"/>
      <c r="Y14" s="198"/>
    </row>
    <row r="15" spans="1:26" ht="12.75" customHeight="1" x14ac:dyDescent="0.2">
      <c r="A15" s="204" t="s">
        <v>2580</v>
      </c>
      <c r="B15" s="151" t="s">
        <v>2581</v>
      </c>
      <c r="C15" s="234" t="s">
        <v>2580</v>
      </c>
      <c r="D15" s="236">
        <v>0</v>
      </c>
      <c r="E15" s="236">
        <v>0</v>
      </c>
      <c r="F15" s="181" t="str">
        <f t="shared" si="0"/>
        <v>-</v>
      </c>
      <c r="G15" s="198"/>
      <c r="H15" s="198"/>
      <c r="I15" s="198"/>
      <c r="J15" s="198"/>
      <c r="K15" s="198"/>
      <c r="L15" s="198"/>
      <c r="M15" s="198"/>
      <c r="N15" s="198"/>
      <c r="O15" s="198"/>
      <c r="P15" s="198"/>
      <c r="Q15" s="198"/>
      <c r="R15" s="198"/>
      <c r="S15" s="198"/>
      <c r="T15" s="198"/>
      <c r="U15" s="198"/>
      <c r="V15" s="198"/>
      <c r="W15" s="198"/>
      <c r="X15" s="198"/>
      <c r="Y15" s="198"/>
    </row>
    <row r="16" spans="1:26" ht="12.75" customHeight="1" x14ac:dyDescent="0.2">
      <c r="A16" s="204" t="s">
        <v>2582</v>
      </c>
      <c r="B16" s="151" t="s">
        <v>2583</v>
      </c>
      <c r="C16" s="234" t="s">
        <v>2582</v>
      </c>
      <c r="D16" s="236">
        <v>0</v>
      </c>
      <c r="E16" s="236">
        <v>0</v>
      </c>
      <c r="F16" s="181" t="str">
        <f t="shared" si="0"/>
        <v>-</v>
      </c>
      <c r="G16" s="198"/>
      <c r="H16" s="198"/>
      <c r="I16" s="198"/>
      <c r="J16" s="198"/>
      <c r="K16" s="198"/>
      <c r="L16" s="198"/>
      <c r="M16" s="198"/>
      <c r="N16" s="198"/>
      <c r="O16" s="198"/>
      <c r="P16" s="198"/>
      <c r="Q16" s="198"/>
      <c r="R16" s="198"/>
      <c r="S16" s="198"/>
      <c r="T16" s="198"/>
      <c r="U16" s="198"/>
      <c r="V16" s="198"/>
      <c r="W16" s="198"/>
      <c r="X16" s="198"/>
      <c r="Y16" s="198"/>
    </row>
    <row r="17" spans="1:25" ht="12.75" customHeight="1" x14ac:dyDescent="0.2">
      <c r="A17" s="204" t="s">
        <v>2584</v>
      </c>
      <c r="B17" s="151" t="s">
        <v>2585</v>
      </c>
      <c r="C17" s="234" t="s">
        <v>2584</v>
      </c>
      <c r="D17" s="236">
        <v>0</v>
      </c>
      <c r="E17" s="236">
        <v>0</v>
      </c>
      <c r="F17" s="181" t="str">
        <f t="shared" si="0"/>
        <v>-</v>
      </c>
      <c r="G17" s="198"/>
      <c r="H17" s="198"/>
      <c r="I17" s="198"/>
      <c r="J17" s="198"/>
      <c r="K17" s="198"/>
      <c r="L17" s="198"/>
      <c r="M17" s="198"/>
      <c r="N17" s="198"/>
      <c r="O17" s="198"/>
      <c r="P17" s="198"/>
      <c r="Q17" s="198"/>
      <c r="R17" s="198"/>
      <c r="S17" s="198"/>
      <c r="T17" s="198"/>
      <c r="U17" s="198"/>
      <c r="V17" s="198"/>
      <c r="W17" s="198"/>
      <c r="X17" s="198"/>
      <c r="Y17" s="198"/>
    </row>
    <row r="18" spans="1:25" ht="12.75" customHeight="1" x14ac:dyDescent="0.2">
      <c r="A18" s="204" t="s">
        <v>2586</v>
      </c>
      <c r="B18" s="151" t="s">
        <v>2587</v>
      </c>
      <c r="C18" s="234" t="s">
        <v>2586</v>
      </c>
      <c r="D18" s="236">
        <v>0</v>
      </c>
      <c r="E18" s="236">
        <v>0</v>
      </c>
      <c r="F18" s="181" t="str">
        <f t="shared" si="0"/>
        <v>-</v>
      </c>
      <c r="G18" s="198"/>
      <c r="H18" s="198"/>
      <c r="I18" s="198"/>
      <c r="J18" s="198"/>
      <c r="K18" s="198"/>
      <c r="L18" s="198"/>
      <c r="M18" s="198"/>
      <c r="N18" s="198"/>
      <c r="O18" s="198"/>
      <c r="P18" s="198"/>
      <c r="Q18" s="198"/>
      <c r="R18" s="198"/>
      <c r="S18" s="198"/>
      <c r="T18" s="198"/>
      <c r="U18" s="198"/>
      <c r="V18" s="198"/>
      <c r="W18" s="198"/>
      <c r="X18" s="198"/>
      <c r="Y18" s="198"/>
    </row>
    <row r="19" spans="1:25" ht="12.75" customHeight="1" x14ac:dyDescent="0.2">
      <c r="A19" s="204" t="s">
        <v>2588</v>
      </c>
      <c r="B19" s="151" t="s">
        <v>2589</v>
      </c>
      <c r="C19" s="234" t="s">
        <v>2588</v>
      </c>
      <c r="D19" s="236">
        <v>0</v>
      </c>
      <c r="E19" s="236">
        <v>0</v>
      </c>
      <c r="F19" s="181" t="str">
        <f t="shared" si="0"/>
        <v>-</v>
      </c>
      <c r="G19" s="198"/>
      <c r="H19" s="198"/>
      <c r="I19" s="198"/>
      <c r="J19" s="198"/>
      <c r="K19" s="198"/>
      <c r="L19" s="198"/>
      <c r="M19" s="198"/>
      <c r="N19" s="198"/>
      <c r="O19" s="198"/>
      <c r="P19" s="198"/>
      <c r="Q19" s="198"/>
      <c r="R19" s="198"/>
      <c r="S19" s="198"/>
      <c r="T19" s="198"/>
      <c r="U19" s="198"/>
      <c r="V19" s="198"/>
      <c r="W19" s="198"/>
      <c r="X19" s="198"/>
      <c r="Y19" s="198"/>
    </row>
    <row r="20" spans="1:25" ht="12.75" customHeight="1" x14ac:dyDescent="0.2">
      <c r="A20" s="204" t="s">
        <v>2590</v>
      </c>
      <c r="B20" s="151" t="s">
        <v>2591</v>
      </c>
      <c r="C20" s="234" t="s">
        <v>2590</v>
      </c>
      <c r="D20" s="236">
        <v>0</v>
      </c>
      <c r="E20" s="236">
        <v>0</v>
      </c>
      <c r="F20" s="181" t="str">
        <f t="shared" si="0"/>
        <v>-</v>
      </c>
      <c r="G20" s="198"/>
      <c r="H20" s="198"/>
      <c r="I20" s="198"/>
      <c r="J20" s="198"/>
      <c r="K20" s="198"/>
      <c r="L20" s="198"/>
      <c r="M20" s="198"/>
      <c r="N20" s="198"/>
      <c r="O20" s="198"/>
      <c r="P20" s="198"/>
      <c r="Q20" s="198"/>
      <c r="R20" s="198"/>
      <c r="S20" s="198"/>
      <c r="T20" s="198"/>
      <c r="U20" s="198"/>
      <c r="V20" s="198"/>
      <c r="W20" s="198"/>
      <c r="X20" s="198"/>
      <c r="Y20" s="198"/>
    </row>
    <row r="21" spans="1:25" ht="12.75" customHeight="1" x14ac:dyDescent="0.2">
      <c r="A21" s="204" t="s">
        <v>2592</v>
      </c>
      <c r="B21" s="151" t="s">
        <v>2593</v>
      </c>
      <c r="C21" s="234" t="s">
        <v>2592</v>
      </c>
      <c r="D21" s="236">
        <v>0</v>
      </c>
      <c r="E21" s="236">
        <v>0</v>
      </c>
      <c r="F21" s="181" t="str">
        <f t="shared" si="0"/>
        <v>-</v>
      </c>
      <c r="G21" s="198"/>
      <c r="H21" s="198"/>
      <c r="I21" s="198"/>
      <c r="J21" s="198"/>
      <c r="K21" s="198"/>
      <c r="L21" s="198"/>
      <c r="M21" s="198"/>
      <c r="N21" s="198"/>
      <c r="O21" s="198"/>
      <c r="P21" s="198"/>
      <c r="Q21" s="198"/>
      <c r="R21" s="198"/>
      <c r="S21" s="198"/>
      <c r="T21" s="198"/>
      <c r="U21" s="198"/>
      <c r="V21" s="198"/>
      <c r="W21" s="198"/>
      <c r="X21" s="198"/>
      <c r="Y21" s="198"/>
    </row>
    <row r="22" spans="1:25" ht="12.75" customHeight="1" x14ac:dyDescent="0.2">
      <c r="A22" s="204" t="s">
        <v>2000</v>
      </c>
      <c r="B22" s="151" t="s">
        <v>2594</v>
      </c>
      <c r="C22" s="234" t="s">
        <v>2000</v>
      </c>
      <c r="D22" s="235">
        <f>SUM(D23:D27)</f>
        <v>0</v>
      </c>
      <c r="E22" s="235">
        <f>SUM(E23:E27)</f>
        <v>0</v>
      </c>
      <c r="F22" s="181" t="str">
        <f t="shared" si="0"/>
        <v>-</v>
      </c>
      <c r="G22" s="198"/>
      <c r="H22" s="198"/>
      <c r="I22" s="198"/>
      <c r="J22" s="198"/>
      <c r="K22" s="198"/>
      <c r="L22" s="198"/>
      <c r="M22" s="198"/>
      <c r="N22" s="198"/>
      <c r="O22" s="198"/>
      <c r="P22" s="198"/>
      <c r="Q22" s="198"/>
      <c r="R22" s="198"/>
      <c r="S22" s="198"/>
      <c r="T22" s="198"/>
      <c r="U22" s="198"/>
      <c r="V22" s="198"/>
      <c r="W22" s="198"/>
      <c r="X22" s="198"/>
      <c r="Y22" s="198"/>
    </row>
    <row r="23" spans="1:25" ht="12.75" customHeight="1" x14ac:dyDescent="0.2">
      <c r="A23" s="204" t="s">
        <v>2595</v>
      </c>
      <c r="B23" s="151" t="s">
        <v>2596</v>
      </c>
      <c r="C23" s="234" t="s">
        <v>2595</v>
      </c>
      <c r="D23" s="236">
        <v>0</v>
      </c>
      <c r="E23" s="236">
        <v>0</v>
      </c>
      <c r="F23" s="181" t="str">
        <f t="shared" si="0"/>
        <v>-</v>
      </c>
      <c r="G23" s="198"/>
      <c r="H23" s="198"/>
      <c r="I23" s="198"/>
      <c r="J23" s="198"/>
      <c r="K23" s="198"/>
      <c r="L23" s="198"/>
      <c r="M23" s="198"/>
      <c r="N23" s="198"/>
      <c r="O23" s="198"/>
      <c r="P23" s="198"/>
      <c r="Q23" s="198"/>
      <c r="R23" s="198"/>
      <c r="S23" s="198"/>
      <c r="T23" s="198"/>
      <c r="U23" s="198"/>
      <c r="V23" s="198"/>
      <c r="W23" s="198"/>
      <c r="X23" s="198"/>
      <c r="Y23" s="198"/>
    </row>
    <row r="24" spans="1:25" ht="12.75" customHeight="1" x14ac:dyDescent="0.2">
      <c r="A24" s="204" t="s">
        <v>2597</v>
      </c>
      <c r="B24" s="151" t="s">
        <v>2598</v>
      </c>
      <c r="C24" s="234" t="s">
        <v>2597</v>
      </c>
      <c r="D24" s="236">
        <v>0</v>
      </c>
      <c r="E24" s="236">
        <v>0</v>
      </c>
      <c r="F24" s="181" t="str">
        <f t="shared" si="0"/>
        <v>-</v>
      </c>
      <c r="G24" s="198"/>
      <c r="H24" s="198"/>
      <c r="I24" s="198"/>
      <c r="J24" s="198"/>
      <c r="K24" s="198"/>
      <c r="L24" s="198"/>
      <c r="M24" s="198"/>
      <c r="N24" s="198"/>
      <c r="O24" s="198"/>
      <c r="P24" s="198"/>
      <c r="Q24" s="198"/>
      <c r="R24" s="198"/>
      <c r="S24" s="198"/>
      <c r="T24" s="198"/>
      <c r="U24" s="198"/>
      <c r="V24" s="198"/>
      <c r="W24" s="198"/>
      <c r="X24" s="198"/>
      <c r="Y24" s="198"/>
    </row>
    <row r="25" spans="1:25" ht="12.75" customHeight="1" x14ac:dyDescent="0.2">
      <c r="A25" s="204" t="s">
        <v>2599</v>
      </c>
      <c r="B25" s="151" t="s">
        <v>2600</v>
      </c>
      <c r="C25" s="234" t="s">
        <v>2599</v>
      </c>
      <c r="D25" s="236">
        <v>0</v>
      </c>
      <c r="E25" s="236">
        <v>0</v>
      </c>
      <c r="F25" s="181" t="str">
        <f t="shared" si="0"/>
        <v>-</v>
      </c>
      <c r="G25" s="198"/>
      <c r="H25" s="198"/>
      <c r="I25" s="198"/>
      <c r="J25" s="198"/>
      <c r="K25" s="198"/>
      <c r="L25" s="198"/>
      <c r="M25" s="198"/>
      <c r="N25" s="198"/>
      <c r="O25" s="198"/>
      <c r="P25" s="198"/>
      <c r="Q25" s="198"/>
      <c r="R25" s="198"/>
      <c r="S25" s="198"/>
      <c r="T25" s="198"/>
      <c r="U25" s="198"/>
      <c r="V25" s="198"/>
      <c r="W25" s="198"/>
      <c r="X25" s="198"/>
      <c r="Y25" s="198"/>
    </row>
    <row r="26" spans="1:25" ht="12.75" customHeight="1" x14ac:dyDescent="0.2">
      <c r="A26" s="204" t="s">
        <v>2601</v>
      </c>
      <c r="B26" s="151" t="s">
        <v>2602</v>
      </c>
      <c r="C26" s="234" t="s">
        <v>2601</v>
      </c>
      <c r="D26" s="236">
        <v>0</v>
      </c>
      <c r="E26" s="236">
        <v>0</v>
      </c>
      <c r="F26" s="181" t="str">
        <f t="shared" si="0"/>
        <v>-</v>
      </c>
      <c r="G26" s="198"/>
      <c r="H26" s="198"/>
      <c r="I26" s="198"/>
      <c r="J26" s="198"/>
      <c r="K26" s="198"/>
      <c r="L26" s="198"/>
      <c r="M26" s="198"/>
      <c r="N26" s="198"/>
      <c r="O26" s="198"/>
      <c r="P26" s="198"/>
      <c r="Q26" s="198"/>
      <c r="R26" s="198"/>
      <c r="S26" s="198"/>
      <c r="T26" s="198"/>
      <c r="U26" s="198"/>
      <c r="V26" s="198"/>
      <c r="W26" s="198"/>
      <c r="X26" s="198"/>
      <c r="Y26" s="198"/>
    </row>
    <row r="27" spans="1:25" ht="12.75" customHeight="1" x14ac:dyDescent="0.2">
      <c r="A27" s="204" t="s">
        <v>2603</v>
      </c>
      <c r="B27" s="151" t="s">
        <v>2604</v>
      </c>
      <c r="C27" s="234" t="s">
        <v>2603</v>
      </c>
      <c r="D27" s="236">
        <v>0</v>
      </c>
      <c r="E27" s="236">
        <v>0</v>
      </c>
      <c r="F27" s="181" t="str">
        <f t="shared" si="0"/>
        <v>-</v>
      </c>
      <c r="G27" s="198"/>
      <c r="H27" s="198"/>
      <c r="I27" s="198"/>
      <c r="J27" s="198"/>
      <c r="K27" s="198"/>
      <c r="L27" s="198"/>
      <c r="M27" s="198"/>
      <c r="N27" s="198"/>
      <c r="O27" s="198"/>
      <c r="P27" s="198"/>
      <c r="Q27" s="198"/>
      <c r="R27" s="198"/>
      <c r="S27" s="198"/>
      <c r="T27" s="198"/>
      <c r="U27" s="198"/>
      <c r="V27" s="198"/>
      <c r="W27" s="198"/>
      <c r="X27" s="198"/>
      <c r="Y27" s="198"/>
    </row>
    <row r="28" spans="1:25" ht="12.75" customHeight="1" x14ac:dyDescent="0.2">
      <c r="A28" s="204" t="s">
        <v>2055</v>
      </c>
      <c r="B28" s="151" t="s">
        <v>2605</v>
      </c>
      <c r="C28" s="234" t="s">
        <v>2055</v>
      </c>
      <c r="D28" s="235">
        <f>SUM(D29:D34)</f>
        <v>902760.77</v>
      </c>
      <c r="E28" s="235">
        <f>SUM(E29:E34)</f>
        <v>1094164.46</v>
      </c>
      <c r="F28" s="181">
        <f t="shared" si="0"/>
        <v>121.20203894105855</v>
      </c>
      <c r="G28" s="198"/>
      <c r="H28" s="198"/>
      <c r="I28" s="198"/>
      <c r="J28" s="198"/>
      <c r="K28" s="198"/>
      <c r="L28" s="198"/>
      <c r="M28" s="198"/>
      <c r="N28" s="198"/>
      <c r="O28" s="198"/>
      <c r="P28" s="198"/>
      <c r="Q28" s="198"/>
      <c r="R28" s="198"/>
      <c r="S28" s="198"/>
      <c r="T28" s="198"/>
      <c r="U28" s="198"/>
      <c r="V28" s="198"/>
      <c r="W28" s="198"/>
      <c r="X28" s="198"/>
      <c r="Y28" s="198"/>
    </row>
    <row r="29" spans="1:25" ht="12.75" customHeight="1" x14ac:dyDescent="0.2">
      <c r="A29" s="204" t="s">
        <v>2606</v>
      </c>
      <c r="B29" s="151" t="s">
        <v>2607</v>
      </c>
      <c r="C29" s="234" t="s">
        <v>2606</v>
      </c>
      <c r="D29" s="236">
        <v>0</v>
      </c>
      <c r="E29" s="236">
        <v>0</v>
      </c>
      <c r="F29" s="181" t="str">
        <f t="shared" si="0"/>
        <v>-</v>
      </c>
      <c r="G29" s="198"/>
      <c r="H29" s="198"/>
      <c r="I29" s="198"/>
      <c r="J29" s="198"/>
      <c r="K29" s="198"/>
      <c r="L29" s="198"/>
      <c r="M29" s="198"/>
      <c r="N29" s="198"/>
      <c r="O29" s="198"/>
      <c r="P29" s="198"/>
      <c r="Q29" s="198"/>
      <c r="R29" s="198"/>
      <c r="S29" s="198"/>
      <c r="T29" s="198"/>
      <c r="U29" s="198"/>
      <c r="V29" s="198"/>
      <c r="W29" s="198"/>
      <c r="X29" s="198"/>
      <c r="Y29" s="198"/>
    </row>
    <row r="30" spans="1:25" ht="12.75" customHeight="1" x14ac:dyDescent="0.2">
      <c r="A30" s="204" t="s">
        <v>2608</v>
      </c>
      <c r="B30" s="151" t="s">
        <v>2609</v>
      </c>
      <c r="C30" s="234" t="s">
        <v>2608</v>
      </c>
      <c r="D30" s="236">
        <v>902760.77</v>
      </c>
      <c r="E30" s="236">
        <v>1094164.46</v>
      </c>
      <c r="F30" s="181">
        <f t="shared" si="0"/>
        <v>121.20203894105855</v>
      </c>
      <c r="G30" s="198"/>
      <c r="H30" s="198"/>
      <c r="I30" s="198"/>
      <c r="J30" s="198"/>
      <c r="K30" s="198"/>
      <c r="L30" s="198"/>
      <c r="M30" s="198"/>
      <c r="N30" s="198"/>
      <c r="O30" s="198"/>
      <c r="P30" s="198"/>
      <c r="Q30" s="198"/>
      <c r="R30" s="198"/>
      <c r="S30" s="198"/>
      <c r="T30" s="198"/>
      <c r="U30" s="198"/>
      <c r="V30" s="198"/>
      <c r="W30" s="198"/>
      <c r="X30" s="198"/>
      <c r="Y30" s="198"/>
    </row>
    <row r="31" spans="1:25" ht="12.75" customHeight="1" x14ac:dyDescent="0.2">
      <c r="A31" s="204" t="s">
        <v>2610</v>
      </c>
      <c r="B31" s="151" t="s">
        <v>2611</v>
      </c>
      <c r="C31" s="234" t="s">
        <v>2610</v>
      </c>
      <c r="D31" s="236">
        <v>0</v>
      </c>
      <c r="E31" s="236">
        <v>0</v>
      </c>
      <c r="F31" s="181" t="str">
        <f t="shared" si="0"/>
        <v>-</v>
      </c>
      <c r="G31" s="198"/>
      <c r="H31" s="198"/>
      <c r="I31" s="198"/>
      <c r="J31" s="198"/>
      <c r="K31" s="198"/>
      <c r="L31" s="198"/>
      <c r="M31" s="198"/>
      <c r="N31" s="198"/>
      <c r="O31" s="198"/>
      <c r="P31" s="198"/>
      <c r="Q31" s="198"/>
      <c r="R31" s="198"/>
      <c r="S31" s="198"/>
      <c r="T31" s="198"/>
      <c r="U31" s="198"/>
      <c r="V31" s="198"/>
      <c r="W31" s="198"/>
      <c r="X31" s="198"/>
      <c r="Y31" s="198"/>
    </row>
    <row r="32" spans="1:25" ht="12.75" customHeight="1" x14ac:dyDescent="0.2">
      <c r="A32" s="204" t="s">
        <v>2612</v>
      </c>
      <c r="B32" s="151" t="s">
        <v>2613</v>
      </c>
      <c r="C32" s="234" t="s">
        <v>2612</v>
      </c>
      <c r="D32" s="236">
        <v>0</v>
      </c>
      <c r="E32" s="236">
        <v>0</v>
      </c>
      <c r="F32" s="181" t="str">
        <f t="shared" si="0"/>
        <v>-</v>
      </c>
      <c r="G32" s="198"/>
      <c r="H32" s="198"/>
      <c r="I32" s="198"/>
      <c r="J32" s="198"/>
      <c r="K32" s="198"/>
      <c r="L32" s="198"/>
      <c r="M32" s="198"/>
      <c r="N32" s="198"/>
      <c r="O32" s="198"/>
      <c r="P32" s="198"/>
      <c r="Q32" s="198"/>
      <c r="R32" s="198"/>
      <c r="S32" s="198"/>
      <c r="T32" s="198"/>
      <c r="U32" s="198"/>
      <c r="V32" s="198"/>
      <c r="W32" s="198"/>
      <c r="X32" s="198"/>
      <c r="Y32" s="198"/>
    </row>
    <row r="33" spans="1:25" ht="12.75" customHeight="1" x14ac:dyDescent="0.2">
      <c r="A33" s="204" t="s">
        <v>2614</v>
      </c>
      <c r="B33" s="151" t="s">
        <v>2615</v>
      </c>
      <c r="C33" s="234" t="s">
        <v>2614</v>
      </c>
      <c r="D33" s="236">
        <v>0</v>
      </c>
      <c r="E33" s="236">
        <v>0</v>
      </c>
      <c r="F33" s="181" t="str">
        <f t="shared" si="0"/>
        <v>-</v>
      </c>
      <c r="G33" s="198"/>
      <c r="H33" s="198"/>
      <c r="I33" s="198"/>
      <c r="J33" s="198"/>
      <c r="K33" s="198"/>
      <c r="L33" s="198"/>
      <c r="M33" s="198"/>
      <c r="N33" s="198"/>
      <c r="O33" s="198"/>
      <c r="P33" s="198"/>
      <c r="Q33" s="198"/>
      <c r="R33" s="198"/>
      <c r="S33" s="198"/>
      <c r="T33" s="198"/>
      <c r="U33" s="198"/>
      <c r="V33" s="198"/>
      <c r="W33" s="198"/>
      <c r="X33" s="198"/>
      <c r="Y33" s="198"/>
    </row>
    <row r="34" spans="1:25" ht="12.75" customHeight="1" x14ac:dyDescent="0.2">
      <c r="A34" s="204" t="s">
        <v>2616</v>
      </c>
      <c r="B34" s="151" t="s">
        <v>2617</v>
      </c>
      <c r="C34" s="234" t="s">
        <v>2616</v>
      </c>
      <c r="D34" s="236">
        <v>0</v>
      </c>
      <c r="E34" s="236">
        <v>0</v>
      </c>
      <c r="F34" s="181" t="str">
        <f t="shared" si="0"/>
        <v>-</v>
      </c>
      <c r="G34" s="198"/>
      <c r="H34" s="198"/>
      <c r="I34" s="198"/>
      <c r="J34" s="198"/>
      <c r="K34" s="198"/>
      <c r="L34" s="198"/>
      <c r="M34" s="198"/>
      <c r="N34" s="198"/>
      <c r="O34" s="198"/>
      <c r="P34" s="198"/>
      <c r="Q34" s="198"/>
      <c r="R34" s="198"/>
      <c r="S34" s="198"/>
      <c r="T34" s="198"/>
      <c r="U34" s="198"/>
      <c r="V34" s="198"/>
      <c r="W34" s="198"/>
      <c r="X34" s="198"/>
      <c r="Y34" s="198"/>
    </row>
    <row r="35" spans="1:25" ht="12.75" customHeight="1" x14ac:dyDescent="0.2">
      <c r="A35" s="204" t="s">
        <v>2057</v>
      </c>
      <c r="B35" s="151" t="s">
        <v>2618</v>
      </c>
      <c r="C35" s="234" t="s">
        <v>2057</v>
      </c>
      <c r="D35" s="235">
        <f>D36+D39+D43+D50+D54+D60+D61+D66+D74</f>
        <v>0</v>
      </c>
      <c r="E35" s="235">
        <f>E36+E39+E43+E50+E54+E60+E61+E66+E74</f>
        <v>0</v>
      </c>
      <c r="F35" s="181" t="str">
        <f t="shared" si="0"/>
        <v>-</v>
      </c>
      <c r="G35" s="198"/>
      <c r="H35" s="198"/>
      <c r="I35" s="198"/>
      <c r="J35" s="198"/>
      <c r="K35" s="198"/>
      <c r="L35" s="198"/>
      <c r="M35" s="198"/>
      <c r="N35" s="198"/>
      <c r="O35" s="198"/>
      <c r="P35" s="198"/>
      <c r="Q35" s="198"/>
      <c r="R35" s="198"/>
      <c r="S35" s="198"/>
      <c r="T35" s="198"/>
      <c r="U35" s="198"/>
      <c r="V35" s="198"/>
      <c r="W35" s="198"/>
      <c r="X35" s="198"/>
      <c r="Y35" s="198"/>
    </row>
    <row r="36" spans="1:25" ht="12.75" customHeight="1" x14ac:dyDescent="0.2">
      <c r="A36" s="204" t="s">
        <v>2059</v>
      </c>
      <c r="B36" s="151" t="s">
        <v>2619</v>
      </c>
      <c r="C36" s="234" t="s">
        <v>2059</v>
      </c>
      <c r="D36" s="235">
        <f>SUM(D37:D38)</f>
        <v>0</v>
      </c>
      <c r="E36" s="235">
        <f>SUM(E37:E38)</f>
        <v>0</v>
      </c>
      <c r="F36" s="181" t="str">
        <f t="shared" si="0"/>
        <v>-</v>
      </c>
      <c r="G36" s="198"/>
      <c r="H36" s="198"/>
      <c r="I36" s="198"/>
      <c r="J36" s="198"/>
      <c r="K36" s="198"/>
      <c r="L36" s="198"/>
      <c r="M36" s="198"/>
      <c r="N36" s="198"/>
      <c r="O36" s="198"/>
      <c r="P36" s="198"/>
      <c r="Q36" s="198"/>
      <c r="R36" s="198"/>
      <c r="S36" s="198"/>
      <c r="T36" s="198"/>
      <c r="U36" s="198"/>
      <c r="V36" s="198"/>
      <c r="W36" s="198"/>
      <c r="X36" s="198"/>
      <c r="Y36" s="198"/>
    </row>
    <row r="37" spans="1:25" ht="12.75" customHeight="1" x14ac:dyDescent="0.2">
      <c r="A37" s="204" t="s">
        <v>2620</v>
      </c>
      <c r="B37" s="151" t="s">
        <v>2621</v>
      </c>
      <c r="C37" s="234" t="s">
        <v>2620</v>
      </c>
      <c r="D37" s="236">
        <v>0</v>
      </c>
      <c r="E37" s="236">
        <v>0</v>
      </c>
      <c r="F37" s="181" t="str">
        <f t="shared" ref="F37:F68" si="1">IF(D37&gt;0,IF(E37/D37&gt;=100,"&gt;&gt;100",E37/D37*100),"-")</f>
        <v>-</v>
      </c>
      <c r="G37" s="198"/>
      <c r="H37" s="198"/>
      <c r="I37" s="198"/>
      <c r="J37" s="198"/>
      <c r="K37" s="198"/>
      <c r="L37" s="198"/>
      <c r="M37" s="198"/>
      <c r="N37" s="198"/>
      <c r="O37" s="198"/>
      <c r="P37" s="198"/>
      <c r="Q37" s="198"/>
      <c r="R37" s="198"/>
      <c r="S37" s="198"/>
      <c r="T37" s="198"/>
      <c r="U37" s="198"/>
      <c r="V37" s="198"/>
      <c r="W37" s="198"/>
      <c r="X37" s="198"/>
      <c r="Y37" s="198"/>
    </row>
    <row r="38" spans="1:25" ht="12.75" customHeight="1" x14ac:dyDescent="0.2">
      <c r="A38" s="204" t="s">
        <v>2622</v>
      </c>
      <c r="B38" s="151" t="s">
        <v>2623</v>
      </c>
      <c r="C38" s="234" t="s">
        <v>2622</v>
      </c>
      <c r="D38" s="236">
        <v>0</v>
      </c>
      <c r="E38" s="236">
        <v>0</v>
      </c>
      <c r="F38" s="181" t="str">
        <f t="shared" si="1"/>
        <v>-</v>
      </c>
      <c r="G38" s="198"/>
      <c r="H38" s="198"/>
      <c r="I38" s="198"/>
      <c r="J38" s="198"/>
      <c r="K38" s="198"/>
      <c r="L38" s="198"/>
      <c r="M38" s="198"/>
      <c r="N38" s="198"/>
      <c r="O38" s="198"/>
      <c r="P38" s="198"/>
      <c r="Q38" s="198"/>
      <c r="R38" s="198"/>
      <c r="S38" s="198"/>
      <c r="T38" s="198"/>
      <c r="U38" s="198"/>
      <c r="V38" s="198"/>
      <c r="W38" s="198"/>
      <c r="X38" s="198"/>
      <c r="Y38" s="198"/>
    </row>
    <row r="39" spans="1:25" ht="12.75" customHeight="1" x14ac:dyDescent="0.2">
      <c r="A39" s="204" t="s">
        <v>2061</v>
      </c>
      <c r="B39" s="151" t="s">
        <v>2624</v>
      </c>
      <c r="C39" s="234" t="s">
        <v>2061</v>
      </c>
      <c r="D39" s="235">
        <f>SUM(D40:D42)</f>
        <v>0</v>
      </c>
      <c r="E39" s="235">
        <f>SUM(E40:E42)</f>
        <v>0</v>
      </c>
      <c r="F39" s="181" t="str">
        <f t="shared" si="1"/>
        <v>-</v>
      </c>
      <c r="G39" s="198"/>
      <c r="H39" s="198"/>
      <c r="I39" s="198"/>
      <c r="J39" s="198"/>
      <c r="K39" s="198"/>
      <c r="L39" s="198"/>
      <c r="M39" s="198"/>
      <c r="N39" s="198"/>
      <c r="O39" s="198"/>
      <c r="P39" s="198"/>
      <c r="Q39" s="198"/>
      <c r="R39" s="198"/>
      <c r="S39" s="198"/>
      <c r="T39" s="198"/>
      <c r="U39" s="198"/>
      <c r="V39" s="198"/>
      <c r="W39" s="198"/>
      <c r="X39" s="198"/>
      <c r="Y39" s="198"/>
    </row>
    <row r="40" spans="1:25" ht="12.75" customHeight="1" x14ac:dyDescent="0.2">
      <c r="A40" s="204" t="s">
        <v>2625</v>
      </c>
      <c r="B40" s="151" t="s">
        <v>2626</v>
      </c>
      <c r="C40" s="234" t="s">
        <v>2625</v>
      </c>
      <c r="D40" s="236">
        <v>0</v>
      </c>
      <c r="E40" s="236">
        <v>0</v>
      </c>
      <c r="F40" s="181" t="str">
        <f t="shared" si="1"/>
        <v>-</v>
      </c>
      <c r="G40" s="198"/>
      <c r="H40" s="198"/>
      <c r="I40" s="198"/>
      <c r="J40" s="198"/>
      <c r="K40" s="198"/>
      <c r="L40" s="198"/>
      <c r="M40" s="198"/>
      <c r="N40" s="198"/>
      <c r="O40" s="198"/>
      <c r="P40" s="198"/>
      <c r="Q40" s="198"/>
      <c r="R40" s="198"/>
      <c r="S40" s="198"/>
      <c r="T40" s="198"/>
      <c r="U40" s="198"/>
      <c r="V40" s="198"/>
      <c r="W40" s="198"/>
      <c r="X40" s="198"/>
      <c r="Y40" s="198"/>
    </row>
    <row r="41" spans="1:25" ht="12.75" customHeight="1" x14ac:dyDescent="0.2">
      <c r="A41" s="204" t="s">
        <v>2627</v>
      </c>
      <c r="B41" s="151" t="s">
        <v>2628</v>
      </c>
      <c r="C41" s="234" t="s">
        <v>2627</v>
      </c>
      <c r="D41" s="236">
        <v>0</v>
      </c>
      <c r="E41" s="236">
        <v>0</v>
      </c>
      <c r="F41" s="181" t="str">
        <f t="shared" si="1"/>
        <v>-</v>
      </c>
      <c r="G41" s="198"/>
      <c r="H41" s="198"/>
      <c r="I41" s="198"/>
      <c r="J41" s="198"/>
      <c r="K41" s="198"/>
      <c r="L41" s="198"/>
      <c r="M41" s="198"/>
      <c r="N41" s="198"/>
      <c r="O41" s="198"/>
      <c r="P41" s="198"/>
      <c r="Q41" s="198"/>
      <c r="R41" s="198"/>
      <c r="S41" s="198"/>
      <c r="T41" s="198"/>
      <c r="U41" s="198"/>
      <c r="V41" s="198"/>
      <c r="W41" s="198"/>
      <c r="X41" s="198"/>
      <c r="Y41" s="198"/>
    </row>
    <row r="42" spans="1:25" ht="12.75" customHeight="1" x14ac:dyDescent="0.2">
      <c r="A42" s="204" t="s">
        <v>2629</v>
      </c>
      <c r="B42" s="151" t="s">
        <v>2630</v>
      </c>
      <c r="C42" s="234" t="s">
        <v>2629</v>
      </c>
      <c r="D42" s="236">
        <v>0</v>
      </c>
      <c r="E42" s="236">
        <v>0</v>
      </c>
      <c r="F42" s="181" t="str">
        <f t="shared" si="1"/>
        <v>-</v>
      </c>
      <c r="G42" s="198"/>
      <c r="H42" s="198"/>
      <c r="I42" s="198"/>
      <c r="J42" s="198"/>
      <c r="K42" s="198"/>
      <c r="L42" s="198"/>
      <c r="M42" s="198"/>
      <c r="N42" s="198"/>
      <c r="O42" s="198"/>
      <c r="P42" s="198"/>
      <c r="Q42" s="198"/>
      <c r="R42" s="198"/>
      <c r="S42" s="198"/>
      <c r="T42" s="198"/>
      <c r="U42" s="198"/>
      <c r="V42" s="198"/>
      <c r="W42" s="198"/>
      <c r="X42" s="198"/>
      <c r="Y42" s="198"/>
    </row>
    <row r="43" spans="1:25" ht="12.75" customHeight="1" x14ac:dyDescent="0.2">
      <c r="A43" s="204" t="s">
        <v>2631</v>
      </c>
      <c r="B43" s="151" t="s">
        <v>2632</v>
      </c>
      <c r="C43" s="234" t="s">
        <v>2631</v>
      </c>
      <c r="D43" s="235">
        <f>SUM(D44:D49)</f>
        <v>0</v>
      </c>
      <c r="E43" s="235">
        <f>SUM(E44:E49)</f>
        <v>0</v>
      </c>
      <c r="F43" s="181" t="str">
        <f t="shared" si="1"/>
        <v>-</v>
      </c>
      <c r="G43" s="198"/>
      <c r="H43" s="198"/>
      <c r="I43" s="198"/>
      <c r="J43" s="198"/>
      <c r="K43" s="198"/>
      <c r="L43" s="198"/>
      <c r="M43" s="198"/>
      <c r="N43" s="198"/>
      <c r="O43" s="198"/>
      <c r="P43" s="198"/>
      <c r="Q43" s="198"/>
      <c r="R43" s="198"/>
      <c r="S43" s="198"/>
      <c r="T43" s="198"/>
      <c r="U43" s="198"/>
      <c r="V43" s="198"/>
      <c r="W43" s="198"/>
      <c r="X43" s="198"/>
      <c r="Y43" s="198"/>
    </row>
    <row r="44" spans="1:25" ht="12.75" customHeight="1" x14ac:dyDescent="0.2">
      <c r="A44" s="204" t="s">
        <v>2633</v>
      </c>
      <c r="B44" s="151" t="s">
        <v>2634</v>
      </c>
      <c r="C44" s="234" t="s">
        <v>2633</v>
      </c>
      <c r="D44" s="236">
        <v>0</v>
      </c>
      <c r="E44" s="236">
        <v>0</v>
      </c>
      <c r="F44" s="181" t="str">
        <f t="shared" si="1"/>
        <v>-</v>
      </c>
      <c r="G44" s="198"/>
      <c r="H44" s="198"/>
      <c r="I44" s="198"/>
      <c r="J44" s="198"/>
      <c r="K44" s="198"/>
      <c r="L44" s="198"/>
      <c r="M44" s="198"/>
      <c r="N44" s="198"/>
      <c r="O44" s="198"/>
      <c r="P44" s="198"/>
      <c r="Q44" s="198"/>
      <c r="R44" s="198"/>
      <c r="S44" s="198"/>
      <c r="T44" s="198"/>
      <c r="U44" s="198"/>
      <c r="V44" s="198"/>
      <c r="W44" s="198"/>
      <c r="X44" s="198"/>
      <c r="Y44" s="198"/>
    </row>
    <row r="45" spans="1:25" ht="12.75" customHeight="1" x14ac:dyDescent="0.2">
      <c r="A45" s="204" t="s">
        <v>2635</v>
      </c>
      <c r="B45" s="151" t="s">
        <v>2636</v>
      </c>
      <c r="C45" s="234" t="s">
        <v>2635</v>
      </c>
      <c r="D45" s="236">
        <v>0</v>
      </c>
      <c r="E45" s="236">
        <v>0</v>
      </c>
      <c r="F45" s="181" t="str">
        <f t="shared" si="1"/>
        <v>-</v>
      </c>
      <c r="G45" s="198"/>
      <c r="H45" s="198"/>
      <c r="I45" s="198"/>
      <c r="J45" s="198"/>
      <c r="K45" s="198"/>
      <c r="L45" s="198"/>
      <c r="M45" s="198"/>
      <c r="N45" s="198"/>
      <c r="O45" s="198"/>
      <c r="P45" s="198"/>
      <c r="Q45" s="198"/>
      <c r="R45" s="198"/>
      <c r="S45" s="198"/>
      <c r="T45" s="198"/>
      <c r="U45" s="198"/>
      <c r="V45" s="198"/>
      <c r="W45" s="198"/>
      <c r="X45" s="198"/>
      <c r="Y45" s="198"/>
    </row>
    <row r="46" spans="1:25" ht="12.75" customHeight="1" x14ac:dyDescent="0.2">
      <c r="A46" s="204" t="s">
        <v>2637</v>
      </c>
      <c r="B46" s="151" t="s">
        <v>2638</v>
      </c>
      <c r="C46" s="234" t="s">
        <v>2637</v>
      </c>
      <c r="D46" s="236">
        <v>0</v>
      </c>
      <c r="E46" s="236">
        <v>0</v>
      </c>
      <c r="F46" s="181" t="str">
        <f t="shared" si="1"/>
        <v>-</v>
      </c>
      <c r="G46" s="198"/>
      <c r="H46" s="198"/>
      <c r="I46" s="198"/>
      <c r="J46" s="198"/>
      <c r="K46" s="198"/>
      <c r="L46" s="198"/>
      <c r="M46" s="198"/>
      <c r="N46" s="198"/>
      <c r="O46" s="198"/>
      <c r="P46" s="198"/>
      <c r="Q46" s="198"/>
      <c r="R46" s="198"/>
      <c r="S46" s="198"/>
      <c r="T46" s="198"/>
      <c r="U46" s="198"/>
      <c r="V46" s="198"/>
      <c r="W46" s="198"/>
      <c r="X46" s="198"/>
      <c r="Y46" s="198"/>
    </row>
    <row r="47" spans="1:25" ht="12.75" customHeight="1" x14ac:dyDescent="0.2">
      <c r="A47" s="204" t="s">
        <v>2639</v>
      </c>
      <c r="B47" s="151" t="s">
        <v>2640</v>
      </c>
      <c r="C47" s="234" t="s">
        <v>2639</v>
      </c>
      <c r="D47" s="236">
        <v>0</v>
      </c>
      <c r="E47" s="236">
        <v>0</v>
      </c>
      <c r="F47" s="181" t="str">
        <f t="shared" si="1"/>
        <v>-</v>
      </c>
      <c r="G47" s="198"/>
      <c r="H47" s="198"/>
      <c r="I47" s="198"/>
      <c r="J47" s="198"/>
      <c r="K47" s="198"/>
      <c r="L47" s="198"/>
      <c r="M47" s="198"/>
      <c r="N47" s="198"/>
      <c r="O47" s="198"/>
      <c r="P47" s="198"/>
      <c r="Q47" s="198"/>
      <c r="R47" s="198"/>
      <c r="S47" s="198"/>
      <c r="T47" s="198"/>
      <c r="U47" s="198"/>
      <c r="V47" s="198"/>
      <c r="W47" s="198"/>
      <c r="X47" s="198"/>
      <c r="Y47" s="198"/>
    </row>
    <row r="48" spans="1:25" ht="12.75" customHeight="1" x14ac:dyDescent="0.2">
      <c r="A48" s="204" t="s">
        <v>2641</v>
      </c>
      <c r="B48" s="151" t="s">
        <v>2642</v>
      </c>
      <c r="C48" s="234" t="s">
        <v>2641</v>
      </c>
      <c r="D48" s="236">
        <v>0</v>
      </c>
      <c r="E48" s="236">
        <v>0</v>
      </c>
      <c r="F48" s="181" t="str">
        <f t="shared" si="1"/>
        <v>-</v>
      </c>
      <c r="G48" s="198"/>
      <c r="H48" s="198"/>
      <c r="I48" s="198"/>
      <c r="J48" s="198"/>
      <c r="K48" s="198"/>
      <c r="L48" s="198"/>
      <c r="M48" s="198"/>
      <c r="N48" s="198"/>
      <c r="O48" s="198"/>
      <c r="P48" s="198"/>
      <c r="Q48" s="198"/>
      <c r="R48" s="198"/>
      <c r="S48" s="198"/>
      <c r="T48" s="198"/>
      <c r="U48" s="198"/>
      <c r="V48" s="198"/>
      <c r="W48" s="198"/>
      <c r="X48" s="198"/>
      <c r="Y48" s="198"/>
    </row>
    <row r="49" spans="1:25" ht="12.75" customHeight="1" x14ac:dyDescent="0.2">
      <c r="A49" s="204" t="s">
        <v>2643</v>
      </c>
      <c r="B49" s="151" t="s">
        <v>2644</v>
      </c>
      <c r="C49" s="234" t="s">
        <v>2643</v>
      </c>
      <c r="D49" s="236">
        <v>0</v>
      </c>
      <c r="E49" s="236">
        <v>0</v>
      </c>
      <c r="F49" s="181" t="str">
        <f t="shared" si="1"/>
        <v>-</v>
      </c>
      <c r="G49" s="198"/>
      <c r="H49" s="198"/>
      <c r="I49" s="198"/>
      <c r="J49" s="198"/>
      <c r="K49" s="198"/>
      <c r="L49" s="198"/>
      <c r="M49" s="198"/>
      <c r="N49" s="198"/>
      <c r="O49" s="198"/>
      <c r="P49" s="198"/>
      <c r="Q49" s="198"/>
      <c r="R49" s="198"/>
      <c r="S49" s="198"/>
      <c r="T49" s="198"/>
      <c r="U49" s="198"/>
      <c r="V49" s="198"/>
      <c r="W49" s="198"/>
      <c r="X49" s="198"/>
      <c r="Y49" s="198"/>
    </row>
    <row r="50" spans="1:25" ht="12.75" customHeight="1" x14ac:dyDescent="0.2">
      <c r="A50" s="204" t="s">
        <v>2645</v>
      </c>
      <c r="B50" s="151" t="s">
        <v>2646</v>
      </c>
      <c r="C50" s="234" t="s">
        <v>2645</v>
      </c>
      <c r="D50" s="235">
        <f>SUM(D51:D53)</f>
        <v>0</v>
      </c>
      <c r="E50" s="235">
        <f>SUM(E51:E53)</f>
        <v>0</v>
      </c>
      <c r="F50" s="181" t="str">
        <f t="shared" si="1"/>
        <v>-</v>
      </c>
      <c r="G50" s="198"/>
      <c r="H50" s="198"/>
      <c r="I50" s="198"/>
      <c r="J50" s="198"/>
      <c r="K50" s="198"/>
      <c r="L50" s="198"/>
      <c r="M50" s="198"/>
      <c r="N50" s="198"/>
      <c r="O50" s="198"/>
      <c r="P50" s="198"/>
      <c r="Q50" s="198"/>
      <c r="R50" s="198"/>
      <c r="S50" s="198"/>
      <c r="T50" s="198"/>
      <c r="U50" s="198"/>
      <c r="V50" s="198"/>
      <c r="W50" s="198"/>
      <c r="X50" s="198"/>
      <c r="Y50" s="198"/>
    </row>
    <row r="51" spans="1:25" ht="12.75" customHeight="1" x14ac:dyDescent="0.2">
      <c r="A51" s="204" t="s">
        <v>2647</v>
      </c>
      <c r="B51" s="151" t="s">
        <v>2648</v>
      </c>
      <c r="C51" s="234" t="s">
        <v>2647</v>
      </c>
      <c r="D51" s="236">
        <v>0</v>
      </c>
      <c r="E51" s="236">
        <v>0</v>
      </c>
      <c r="F51" s="181" t="str">
        <f t="shared" si="1"/>
        <v>-</v>
      </c>
      <c r="G51" s="198"/>
      <c r="H51" s="198"/>
      <c r="I51" s="198"/>
      <c r="J51" s="198"/>
      <c r="K51" s="198"/>
      <c r="L51" s="198"/>
      <c r="M51" s="198"/>
      <c r="N51" s="198"/>
      <c r="O51" s="198"/>
      <c r="P51" s="198"/>
      <c r="Q51" s="198"/>
      <c r="R51" s="198"/>
      <c r="S51" s="198"/>
      <c r="T51" s="198"/>
      <c r="U51" s="198"/>
      <c r="V51" s="198"/>
      <c r="W51" s="198"/>
      <c r="X51" s="198"/>
      <c r="Y51" s="198"/>
    </row>
    <row r="52" spans="1:25" ht="12.75" customHeight="1" x14ac:dyDescent="0.2">
      <c r="A52" s="204" t="s">
        <v>2649</v>
      </c>
      <c r="B52" s="151" t="s">
        <v>2650</v>
      </c>
      <c r="C52" s="234" t="s">
        <v>2649</v>
      </c>
      <c r="D52" s="236">
        <v>0</v>
      </c>
      <c r="E52" s="236">
        <v>0</v>
      </c>
      <c r="F52" s="181" t="str">
        <f t="shared" si="1"/>
        <v>-</v>
      </c>
      <c r="G52" s="198"/>
      <c r="H52" s="198"/>
      <c r="I52" s="198"/>
      <c r="J52" s="198"/>
      <c r="K52" s="198"/>
      <c r="L52" s="198"/>
      <c r="M52" s="198"/>
      <c r="N52" s="198"/>
      <c r="O52" s="198"/>
      <c r="P52" s="198"/>
      <c r="Q52" s="198"/>
      <c r="R52" s="198"/>
      <c r="S52" s="198"/>
      <c r="T52" s="198"/>
      <c r="U52" s="198"/>
      <c r="V52" s="198"/>
      <c r="W52" s="198"/>
      <c r="X52" s="198"/>
      <c r="Y52" s="198"/>
    </row>
    <row r="53" spans="1:25" ht="12.75" customHeight="1" x14ac:dyDescent="0.2">
      <c r="A53" s="204" t="s">
        <v>2651</v>
      </c>
      <c r="B53" s="151" t="s">
        <v>2652</v>
      </c>
      <c r="C53" s="234" t="s">
        <v>2651</v>
      </c>
      <c r="D53" s="236">
        <v>0</v>
      </c>
      <c r="E53" s="236">
        <v>0</v>
      </c>
      <c r="F53" s="181" t="str">
        <f t="shared" si="1"/>
        <v>-</v>
      </c>
      <c r="G53" s="198"/>
      <c r="H53" s="198"/>
      <c r="I53" s="198"/>
      <c r="J53" s="198"/>
      <c r="K53" s="198"/>
      <c r="L53" s="198"/>
      <c r="M53" s="198"/>
      <c r="N53" s="198"/>
      <c r="O53" s="198"/>
      <c r="P53" s="198"/>
      <c r="Q53" s="198"/>
      <c r="R53" s="198"/>
      <c r="S53" s="198"/>
      <c r="T53" s="198"/>
      <c r="U53" s="198"/>
      <c r="V53" s="198"/>
      <c r="W53" s="198"/>
      <c r="X53" s="198"/>
      <c r="Y53" s="198"/>
    </row>
    <row r="54" spans="1:25" ht="12.75" customHeight="1" x14ac:dyDescent="0.2">
      <c r="A54" s="204" t="s">
        <v>2653</v>
      </c>
      <c r="B54" s="151" t="s">
        <v>2654</v>
      </c>
      <c r="C54" s="234" t="s">
        <v>2653</v>
      </c>
      <c r="D54" s="235">
        <f>SUM(D55:D59)</f>
        <v>0</v>
      </c>
      <c r="E54" s="235">
        <f>SUM(E55:E59)</f>
        <v>0</v>
      </c>
      <c r="F54" s="181" t="str">
        <f t="shared" si="1"/>
        <v>-</v>
      </c>
      <c r="G54" s="198"/>
      <c r="H54" s="198"/>
      <c r="I54" s="198"/>
      <c r="J54" s="198"/>
      <c r="K54" s="198"/>
      <c r="L54" s="198"/>
      <c r="M54" s="198"/>
      <c r="N54" s="198"/>
      <c r="O54" s="198"/>
      <c r="P54" s="198"/>
      <c r="Q54" s="198"/>
      <c r="R54" s="198"/>
      <c r="S54" s="198"/>
      <c r="T54" s="198"/>
      <c r="U54" s="198"/>
      <c r="V54" s="198"/>
      <c r="W54" s="198"/>
      <c r="X54" s="198"/>
      <c r="Y54" s="198"/>
    </row>
    <row r="55" spans="1:25" ht="12.75" customHeight="1" x14ac:dyDescent="0.2">
      <c r="A55" s="204" t="s">
        <v>2655</v>
      </c>
      <c r="B55" s="151" t="s">
        <v>2656</v>
      </c>
      <c r="C55" s="234" t="s">
        <v>2655</v>
      </c>
      <c r="D55" s="236">
        <v>0</v>
      </c>
      <c r="E55" s="236">
        <v>0</v>
      </c>
      <c r="F55" s="181" t="str">
        <f t="shared" si="1"/>
        <v>-</v>
      </c>
      <c r="G55" s="198"/>
      <c r="H55" s="198"/>
      <c r="I55" s="198"/>
      <c r="J55" s="198"/>
      <c r="K55" s="198"/>
      <c r="L55" s="198"/>
      <c r="M55" s="198"/>
      <c r="N55" s="198"/>
      <c r="O55" s="198"/>
      <c r="P55" s="198"/>
      <c r="Q55" s="198"/>
      <c r="R55" s="198"/>
      <c r="S55" s="198"/>
      <c r="T55" s="198"/>
      <c r="U55" s="198"/>
      <c r="V55" s="198"/>
      <c r="W55" s="198"/>
      <c r="X55" s="198"/>
      <c r="Y55" s="198"/>
    </row>
    <row r="56" spans="1:25" ht="12.75" customHeight="1" x14ac:dyDescent="0.2">
      <c r="A56" s="204" t="s">
        <v>2657</v>
      </c>
      <c r="B56" s="151" t="s">
        <v>2658</v>
      </c>
      <c r="C56" s="234" t="s">
        <v>2657</v>
      </c>
      <c r="D56" s="236">
        <v>0</v>
      </c>
      <c r="E56" s="236">
        <v>0</v>
      </c>
      <c r="F56" s="181" t="str">
        <f t="shared" si="1"/>
        <v>-</v>
      </c>
      <c r="G56" s="198"/>
      <c r="H56" s="198"/>
      <c r="I56" s="198"/>
      <c r="J56" s="198"/>
      <c r="K56" s="198"/>
      <c r="L56" s="198"/>
      <c r="M56" s="198"/>
      <c r="N56" s="198"/>
      <c r="O56" s="198"/>
      <c r="P56" s="198"/>
      <c r="Q56" s="198"/>
      <c r="R56" s="198"/>
      <c r="S56" s="198"/>
      <c r="T56" s="198"/>
      <c r="U56" s="198"/>
      <c r="V56" s="198"/>
      <c r="W56" s="198"/>
      <c r="X56" s="198"/>
      <c r="Y56" s="198"/>
    </row>
    <row r="57" spans="1:25" ht="12.75" customHeight="1" x14ac:dyDescent="0.2">
      <c r="A57" s="204" t="s">
        <v>2659</v>
      </c>
      <c r="B57" s="151" t="s">
        <v>2660</v>
      </c>
      <c r="C57" s="234" t="s">
        <v>2659</v>
      </c>
      <c r="D57" s="236">
        <v>0</v>
      </c>
      <c r="E57" s="236">
        <v>0</v>
      </c>
      <c r="F57" s="181" t="str">
        <f t="shared" si="1"/>
        <v>-</v>
      </c>
      <c r="G57" s="198"/>
      <c r="H57" s="198"/>
      <c r="I57" s="198"/>
      <c r="J57" s="198"/>
      <c r="K57" s="198"/>
      <c r="L57" s="198"/>
      <c r="M57" s="198"/>
      <c r="N57" s="198"/>
      <c r="O57" s="198"/>
      <c r="P57" s="198"/>
      <c r="Q57" s="198"/>
      <c r="R57" s="198"/>
      <c r="S57" s="198"/>
      <c r="T57" s="198"/>
      <c r="U57" s="198"/>
      <c r="V57" s="198"/>
      <c r="W57" s="198"/>
      <c r="X57" s="198"/>
      <c r="Y57" s="198"/>
    </row>
    <row r="58" spans="1:25" ht="12.75" customHeight="1" x14ac:dyDescent="0.2">
      <c r="A58" s="204" t="s">
        <v>2661</v>
      </c>
      <c r="B58" s="151" t="s">
        <v>2662</v>
      </c>
      <c r="C58" s="234" t="s">
        <v>2661</v>
      </c>
      <c r="D58" s="236">
        <v>0</v>
      </c>
      <c r="E58" s="236">
        <v>0</v>
      </c>
      <c r="F58" s="181" t="str">
        <f t="shared" si="1"/>
        <v>-</v>
      </c>
      <c r="G58" s="198"/>
      <c r="H58" s="198"/>
      <c r="I58" s="198"/>
      <c r="J58" s="198"/>
      <c r="K58" s="198"/>
      <c r="L58" s="198"/>
      <c r="M58" s="198"/>
      <c r="N58" s="198"/>
      <c r="O58" s="198"/>
      <c r="P58" s="198"/>
      <c r="Q58" s="198"/>
      <c r="R58" s="198"/>
      <c r="S58" s="198"/>
      <c r="T58" s="198"/>
      <c r="U58" s="198"/>
      <c r="V58" s="198"/>
      <c r="W58" s="198"/>
      <c r="X58" s="198"/>
      <c r="Y58" s="198"/>
    </row>
    <row r="59" spans="1:25" ht="12.75" customHeight="1" x14ac:dyDescent="0.2">
      <c r="A59" s="204" t="s">
        <v>2663</v>
      </c>
      <c r="B59" s="151" t="s">
        <v>2664</v>
      </c>
      <c r="C59" s="234" t="s">
        <v>2663</v>
      </c>
      <c r="D59" s="236">
        <v>0</v>
      </c>
      <c r="E59" s="236">
        <v>0</v>
      </c>
      <c r="F59" s="181" t="str">
        <f t="shared" si="1"/>
        <v>-</v>
      </c>
      <c r="G59" s="198"/>
      <c r="H59" s="198"/>
      <c r="I59" s="198"/>
      <c r="J59" s="198"/>
      <c r="K59" s="198"/>
      <c r="L59" s="198"/>
      <c r="M59" s="198"/>
      <c r="N59" s="198"/>
      <c r="O59" s="198"/>
      <c r="P59" s="198"/>
      <c r="Q59" s="198"/>
      <c r="R59" s="198"/>
      <c r="S59" s="198"/>
      <c r="T59" s="198"/>
      <c r="U59" s="198"/>
      <c r="V59" s="198"/>
      <c r="W59" s="198"/>
      <c r="X59" s="198"/>
      <c r="Y59" s="198"/>
    </row>
    <row r="60" spans="1:25" ht="12.75" customHeight="1" x14ac:dyDescent="0.2">
      <c r="A60" s="204" t="s">
        <v>2665</v>
      </c>
      <c r="B60" s="151" t="s">
        <v>2666</v>
      </c>
      <c r="C60" s="234" t="s">
        <v>2665</v>
      </c>
      <c r="D60" s="236">
        <v>0</v>
      </c>
      <c r="E60" s="236">
        <v>0</v>
      </c>
      <c r="F60" s="181" t="str">
        <f t="shared" si="1"/>
        <v>-</v>
      </c>
      <c r="G60" s="198"/>
      <c r="H60" s="198"/>
      <c r="I60" s="198"/>
      <c r="J60" s="198"/>
      <c r="K60" s="198"/>
      <c r="L60" s="198"/>
      <c r="M60" s="198"/>
      <c r="N60" s="198"/>
      <c r="O60" s="198"/>
      <c r="P60" s="198"/>
      <c r="Q60" s="198"/>
      <c r="R60" s="198"/>
      <c r="S60" s="198"/>
      <c r="T60" s="198"/>
      <c r="U60" s="198"/>
      <c r="V60" s="198"/>
      <c r="W60" s="198"/>
      <c r="X60" s="198"/>
      <c r="Y60" s="198"/>
    </row>
    <row r="61" spans="1:25" ht="12.75" customHeight="1" x14ac:dyDescent="0.2">
      <c r="A61" s="204" t="s">
        <v>2667</v>
      </c>
      <c r="B61" s="151" t="s">
        <v>2668</v>
      </c>
      <c r="C61" s="234" t="s">
        <v>2667</v>
      </c>
      <c r="D61" s="235">
        <f>SUM(D62:D65)</f>
        <v>0</v>
      </c>
      <c r="E61" s="235">
        <f>SUM(E62:E65)</f>
        <v>0</v>
      </c>
      <c r="F61" s="181" t="str">
        <f t="shared" si="1"/>
        <v>-</v>
      </c>
      <c r="G61" s="198"/>
      <c r="H61" s="198"/>
      <c r="I61" s="198"/>
      <c r="J61" s="198"/>
      <c r="K61" s="198"/>
      <c r="L61" s="198"/>
      <c r="M61" s="198"/>
      <c r="N61" s="198"/>
      <c r="O61" s="198"/>
      <c r="P61" s="198"/>
      <c r="Q61" s="198"/>
      <c r="R61" s="198"/>
      <c r="S61" s="198"/>
      <c r="T61" s="198"/>
      <c r="U61" s="198"/>
      <c r="V61" s="198"/>
      <c r="W61" s="198"/>
      <c r="X61" s="198"/>
      <c r="Y61" s="198"/>
    </row>
    <row r="62" spans="1:25" ht="12.75" customHeight="1" x14ac:dyDescent="0.2">
      <c r="A62" s="204" t="s">
        <v>2669</v>
      </c>
      <c r="B62" s="151" t="s">
        <v>2670</v>
      </c>
      <c r="C62" s="234" t="s">
        <v>2669</v>
      </c>
      <c r="D62" s="236">
        <v>0</v>
      </c>
      <c r="E62" s="236">
        <v>0</v>
      </c>
      <c r="F62" s="181" t="str">
        <f t="shared" si="1"/>
        <v>-</v>
      </c>
      <c r="G62" s="198"/>
      <c r="H62" s="198"/>
      <c r="I62" s="198"/>
      <c r="J62" s="198"/>
      <c r="K62" s="198"/>
      <c r="L62" s="198"/>
      <c r="M62" s="198"/>
      <c r="N62" s="198"/>
      <c r="O62" s="198"/>
      <c r="P62" s="198"/>
      <c r="Q62" s="198"/>
      <c r="R62" s="198"/>
      <c r="S62" s="198"/>
      <c r="T62" s="198"/>
      <c r="U62" s="198"/>
      <c r="V62" s="198"/>
      <c r="W62" s="198"/>
      <c r="X62" s="198"/>
      <c r="Y62" s="198"/>
    </row>
    <row r="63" spans="1:25" ht="12.75" customHeight="1" x14ac:dyDescent="0.2">
      <c r="A63" s="204" t="s">
        <v>2671</v>
      </c>
      <c r="B63" s="151" t="s">
        <v>2672</v>
      </c>
      <c r="C63" s="234" t="s">
        <v>2671</v>
      </c>
      <c r="D63" s="236">
        <v>0</v>
      </c>
      <c r="E63" s="236">
        <v>0</v>
      </c>
      <c r="F63" s="181" t="str">
        <f t="shared" si="1"/>
        <v>-</v>
      </c>
      <c r="G63" s="198"/>
      <c r="H63" s="198"/>
      <c r="I63" s="198"/>
      <c r="J63" s="198"/>
      <c r="K63" s="198"/>
      <c r="L63" s="198"/>
      <c r="M63" s="198"/>
      <c r="N63" s="198"/>
      <c r="O63" s="198"/>
      <c r="P63" s="198"/>
      <c r="Q63" s="198"/>
      <c r="R63" s="198"/>
      <c r="S63" s="198"/>
      <c r="T63" s="198"/>
      <c r="U63" s="198"/>
      <c r="V63" s="198"/>
      <c r="W63" s="198"/>
      <c r="X63" s="198"/>
      <c r="Y63" s="198"/>
    </row>
    <row r="64" spans="1:25" ht="12.75" customHeight="1" x14ac:dyDescent="0.2">
      <c r="A64" s="204" t="s">
        <v>2673</v>
      </c>
      <c r="B64" s="151" t="s">
        <v>2674</v>
      </c>
      <c r="C64" s="234" t="s">
        <v>2673</v>
      </c>
      <c r="D64" s="236">
        <v>0</v>
      </c>
      <c r="E64" s="236">
        <v>0</v>
      </c>
      <c r="F64" s="181" t="str">
        <f t="shared" si="1"/>
        <v>-</v>
      </c>
      <c r="G64" s="198"/>
      <c r="H64" s="198"/>
      <c r="I64" s="198"/>
      <c r="J64" s="198"/>
      <c r="K64" s="198"/>
      <c r="L64" s="198"/>
      <c r="M64" s="198"/>
      <c r="N64" s="198"/>
      <c r="O64" s="198"/>
      <c r="P64" s="198"/>
      <c r="Q64" s="198"/>
      <c r="R64" s="198"/>
      <c r="S64" s="198"/>
      <c r="T64" s="198"/>
      <c r="U64" s="198"/>
      <c r="V64" s="198"/>
      <c r="W64" s="198"/>
      <c r="X64" s="198"/>
      <c r="Y64" s="198"/>
    </row>
    <row r="65" spans="1:25" ht="12.75" customHeight="1" x14ac:dyDescent="0.2">
      <c r="A65" s="204" t="s">
        <v>2675</v>
      </c>
      <c r="B65" s="151" t="s">
        <v>2676</v>
      </c>
      <c r="C65" s="234" t="s">
        <v>2675</v>
      </c>
      <c r="D65" s="236">
        <v>0</v>
      </c>
      <c r="E65" s="236">
        <v>0</v>
      </c>
      <c r="F65" s="181" t="str">
        <f t="shared" si="1"/>
        <v>-</v>
      </c>
      <c r="G65" s="198"/>
      <c r="H65" s="198"/>
      <c r="I65" s="198"/>
      <c r="J65" s="198"/>
      <c r="K65" s="198"/>
      <c r="L65" s="198"/>
      <c r="M65" s="198"/>
      <c r="N65" s="198"/>
      <c r="O65" s="198"/>
      <c r="P65" s="198"/>
      <c r="Q65" s="198"/>
      <c r="R65" s="198"/>
      <c r="S65" s="198"/>
      <c r="T65" s="198"/>
      <c r="U65" s="198"/>
      <c r="V65" s="198"/>
      <c r="W65" s="198"/>
      <c r="X65" s="198"/>
      <c r="Y65" s="198"/>
    </row>
    <row r="66" spans="1:25" ht="12.75" customHeight="1" x14ac:dyDescent="0.2">
      <c r="A66" s="204" t="s">
        <v>2677</v>
      </c>
      <c r="B66" s="151" t="s">
        <v>2678</v>
      </c>
      <c r="C66" s="234" t="s">
        <v>2677</v>
      </c>
      <c r="D66" s="235">
        <f>SUM(D67:D73)</f>
        <v>0</v>
      </c>
      <c r="E66" s="235">
        <f>SUM(E67:E73)</f>
        <v>0</v>
      </c>
      <c r="F66" s="181" t="str">
        <f t="shared" si="1"/>
        <v>-</v>
      </c>
      <c r="G66" s="198"/>
      <c r="H66" s="198"/>
      <c r="I66" s="198"/>
      <c r="J66" s="198"/>
      <c r="K66" s="198"/>
      <c r="L66" s="198"/>
      <c r="M66" s="198"/>
      <c r="N66" s="198"/>
      <c r="O66" s="198"/>
      <c r="P66" s="198"/>
      <c r="Q66" s="198"/>
      <c r="R66" s="198"/>
      <c r="S66" s="198"/>
      <c r="T66" s="198"/>
      <c r="U66" s="198"/>
      <c r="V66" s="198"/>
      <c r="W66" s="198"/>
      <c r="X66" s="198"/>
      <c r="Y66" s="198"/>
    </row>
    <row r="67" spans="1:25" ht="12.75" customHeight="1" x14ac:dyDescent="0.2">
      <c r="A67" s="204" t="s">
        <v>2679</v>
      </c>
      <c r="B67" s="151" t="s">
        <v>2680</v>
      </c>
      <c r="C67" s="234" t="s">
        <v>2679</v>
      </c>
      <c r="D67" s="236">
        <v>0</v>
      </c>
      <c r="E67" s="236">
        <v>0</v>
      </c>
      <c r="F67" s="181" t="str">
        <f t="shared" si="1"/>
        <v>-</v>
      </c>
      <c r="G67" s="198"/>
      <c r="H67" s="198"/>
      <c r="I67" s="198"/>
      <c r="J67" s="198"/>
      <c r="K67" s="198"/>
      <c r="L67" s="198"/>
      <c r="M67" s="198"/>
      <c r="N67" s="198"/>
      <c r="O67" s="198"/>
      <c r="P67" s="198"/>
      <c r="Q67" s="198"/>
      <c r="R67" s="198"/>
      <c r="S67" s="198"/>
      <c r="T67" s="198"/>
      <c r="U67" s="198"/>
      <c r="V67" s="198"/>
      <c r="W67" s="198"/>
      <c r="X67" s="198"/>
      <c r="Y67" s="198"/>
    </row>
    <row r="68" spans="1:25" ht="12.75" customHeight="1" x14ac:dyDescent="0.2">
      <c r="A68" s="204" t="s">
        <v>2681</v>
      </c>
      <c r="B68" s="151" t="s">
        <v>2682</v>
      </c>
      <c r="C68" s="234" t="s">
        <v>2681</v>
      </c>
      <c r="D68" s="236">
        <v>0</v>
      </c>
      <c r="E68" s="236">
        <v>0</v>
      </c>
      <c r="F68" s="181" t="str">
        <f t="shared" si="1"/>
        <v>-</v>
      </c>
      <c r="G68" s="198"/>
      <c r="H68" s="198"/>
      <c r="I68" s="198"/>
      <c r="J68" s="198"/>
      <c r="K68" s="198"/>
      <c r="L68" s="198"/>
      <c r="M68" s="198"/>
      <c r="N68" s="198"/>
      <c r="O68" s="198"/>
      <c r="P68" s="198"/>
      <c r="Q68" s="198"/>
      <c r="R68" s="198"/>
      <c r="S68" s="198"/>
      <c r="T68" s="198"/>
      <c r="U68" s="198"/>
      <c r="V68" s="198"/>
      <c r="W68" s="198"/>
      <c r="X68" s="198"/>
      <c r="Y68" s="198"/>
    </row>
    <row r="69" spans="1:25" ht="12.75" customHeight="1" x14ac:dyDescent="0.2">
      <c r="A69" s="204" t="s">
        <v>2683</v>
      </c>
      <c r="B69" s="151" t="s">
        <v>2684</v>
      </c>
      <c r="C69" s="234" t="s">
        <v>2683</v>
      </c>
      <c r="D69" s="236">
        <v>0</v>
      </c>
      <c r="E69" s="236">
        <v>0</v>
      </c>
      <c r="F69" s="181" t="str">
        <f t="shared" ref="F69:F100" si="2">IF(D69&gt;0,IF(E69/D69&gt;=100,"&gt;&gt;100",E69/D69*100),"-")</f>
        <v>-</v>
      </c>
      <c r="G69" s="198"/>
      <c r="H69" s="198"/>
      <c r="I69" s="198"/>
      <c r="J69" s="198"/>
      <c r="K69" s="198"/>
      <c r="L69" s="198"/>
      <c r="M69" s="198"/>
      <c r="N69" s="198"/>
      <c r="O69" s="198"/>
      <c r="P69" s="198"/>
      <c r="Q69" s="198"/>
      <c r="R69" s="198"/>
      <c r="S69" s="198"/>
      <c r="T69" s="198"/>
      <c r="U69" s="198"/>
      <c r="V69" s="198"/>
      <c r="W69" s="198"/>
      <c r="X69" s="198"/>
      <c r="Y69" s="198"/>
    </row>
    <row r="70" spans="1:25" ht="12.75" customHeight="1" x14ac:dyDescent="0.2">
      <c r="A70" s="204" t="s">
        <v>2685</v>
      </c>
      <c r="B70" s="151" t="s">
        <v>2686</v>
      </c>
      <c r="C70" s="234" t="s">
        <v>2685</v>
      </c>
      <c r="D70" s="236">
        <v>0</v>
      </c>
      <c r="E70" s="236">
        <v>0</v>
      </c>
      <c r="F70" s="181" t="str">
        <f t="shared" si="2"/>
        <v>-</v>
      </c>
      <c r="G70" s="198"/>
      <c r="H70" s="198"/>
      <c r="I70" s="198"/>
      <c r="J70" s="198"/>
      <c r="K70" s="198"/>
      <c r="L70" s="198"/>
      <c r="M70" s="198"/>
      <c r="N70" s="198"/>
      <c r="O70" s="198"/>
      <c r="P70" s="198"/>
      <c r="Q70" s="198"/>
      <c r="R70" s="198"/>
      <c r="S70" s="198"/>
      <c r="T70" s="198"/>
      <c r="U70" s="198"/>
      <c r="V70" s="198"/>
      <c r="W70" s="198"/>
      <c r="X70" s="198"/>
      <c r="Y70" s="198"/>
    </row>
    <row r="71" spans="1:25" ht="12.75" customHeight="1" x14ac:dyDescent="0.2">
      <c r="A71" s="204" t="s">
        <v>2687</v>
      </c>
      <c r="B71" s="151" t="s">
        <v>2688</v>
      </c>
      <c r="C71" s="234" t="s">
        <v>2687</v>
      </c>
      <c r="D71" s="236">
        <v>0</v>
      </c>
      <c r="E71" s="236">
        <v>0</v>
      </c>
      <c r="F71" s="181" t="str">
        <f t="shared" si="2"/>
        <v>-</v>
      </c>
      <c r="G71" s="198"/>
      <c r="H71" s="198"/>
      <c r="I71" s="198"/>
      <c r="J71" s="198"/>
      <c r="K71" s="198"/>
      <c r="L71" s="198"/>
      <c r="M71" s="198"/>
      <c r="N71" s="198"/>
      <c r="O71" s="198"/>
      <c r="P71" s="198"/>
      <c r="Q71" s="198"/>
      <c r="R71" s="198"/>
      <c r="S71" s="198"/>
      <c r="T71" s="198"/>
      <c r="U71" s="198"/>
      <c r="V71" s="198"/>
      <c r="W71" s="198"/>
      <c r="X71" s="198"/>
      <c r="Y71" s="198"/>
    </row>
    <row r="72" spans="1:25" ht="12.75" customHeight="1" x14ac:dyDescent="0.2">
      <c r="A72" s="204" t="s">
        <v>2689</v>
      </c>
      <c r="B72" s="151" t="s">
        <v>2690</v>
      </c>
      <c r="C72" s="234" t="s">
        <v>2689</v>
      </c>
      <c r="D72" s="236">
        <v>0</v>
      </c>
      <c r="E72" s="236">
        <v>0</v>
      </c>
      <c r="F72" s="181" t="str">
        <f t="shared" si="2"/>
        <v>-</v>
      </c>
      <c r="G72" s="198"/>
      <c r="H72" s="198"/>
      <c r="I72" s="198"/>
      <c r="J72" s="198"/>
      <c r="K72" s="198"/>
      <c r="L72" s="198"/>
      <c r="M72" s="198"/>
      <c r="N72" s="198"/>
      <c r="O72" s="198"/>
      <c r="P72" s="198"/>
      <c r="Q72" s="198"/>
      <c r="R72" s="198"/>
      <c r="S72" s="198"/>
      <c r="T72" s="198"/>
      <c r="U72" s="198"/>
      <c r="V72" s="198"/>
      <c r="W72" s="198"/>
      <c r="X72" s="198"/>
      <c r="Y72" s="198"/>
    </row>
    <row r="73" spans="1:25" ht="12.75" customHeight="1" x14ac:dyDescent="0.2">
      <c r="A73" s="204" t="s">
        <v>2691</v>
      </c>
      <c r="B73" s="151" t="s">
        <v>2692</v>
      </c>
      <c r="C73" s="234" t="s">
        <v>2691</v>
      </c>
      <c r="D73" s="236">
        <v>0</v>
      </c>
      <c r="E73" s="236">
        <v>0</v>
      </c>
      <c r="F73" s="181" t="str">
        <f t="shared" si="2"/>
        <v>-</v>
      </c>
      <c r="G73" s="198"/>
      <c r="H73" s="198"/>
      <c r="I73" s="198"/>
      <c r="J73" s="198"/>
      <c r="K73" s="198"/>
      <c r="L73" s="198"/>
      <c r="M73" s="198"/>
      <c r="N73" s="198"/>
      <c r="O73" s="198"/>
      <c r="P73" s="198"/>
      <c r="Q73" s="198"/>
      <c r="R73" s="198"/>
      <c r="S73" s="198"/>
      <c r="T73" s="198"/>
      <c r="U73" s="198"/>
      <c r="V73" s="198"/>
      <c r="W73" s="198"/>
      <c r="X73" s="198"/>
      <c r="Y73" s="198"/>
    </row>
    <row r="74" spans="1:25" ht="12.75" customHeight="1" x14ac:dyDescent="0.2">
      <c r="A74" s="204" t="s">
        <v>2063</v>
      </c>
      <c r="B74" s="151" t="s">
        <v>2693</v>
      </c>
      <c r="C74" s="234" t="s">
        <v>2063</v>
      </c>
      <c r="D74" s="236">
        <v>0</v>
      </c>
      <c r="E74" s="236">
        <v>0</v>
      </c>
      <c r="F74" s="181" t="str">
        <f t="shared" si="2"/>
        <v>-</v>
      </c>
      <c r="G74" s="198"/>
      <c r="H74" s="198"/>
      <c r="I74" s="198"/>
      <c r="J74" s="198"/>
      <c r="K74" s="198"/>
      <c r="L74" s="198"/>
      <c r="M74" s="198"/>
      <c r="N74" s="198"/>
      <c r="O74" s="198"/>
      <c r="P74" s="198"/>
      <c r="Q74" s="198"/>
      <c r="R74" s="198"/>
      <c r="S74" s="198"/>
      <c r="T74" s="198"/>
      <c r="U74" s="198"/>
      <c r="V74" s="198"/>
      <c r="W74" s="198"/>
      <c r="X74" s="198"/>
      <c r="Y74" s="198"/>
    </row>
    <row r="75" spans="1:25" ht="12.75" customHeight="1" x14ac:dyDescent="0.2">
      <c r="A75" s="204" t="s">
        <v>2065</v>
      </c>
      <c r="B75" s="151" t="s">
        <v>2694</v>
      </c>
      <c r="C75" s="234" t="s">
        <v>2065</v>
      </c>
      <c r="D75" s="235">
        <f>SUM(D76:D81)</f>
        <v>0</v>
      </c>
      <c r="E75" s="235">
        <f>SUM(E76:E81)</f>
        <v>0</v>
      </c>
      <c r="F75" s="181" t="str">
        <f t="shared" si="2"/>
        <v>-</v>
      </c>
      <c r="G75" s="198"/>
      <c r="H75" s="198"/>
      <c r="I75" s="198"/>
      <c r="J75" s="198"/>
      <c r="K75" s="198"/>
      <c r="L75" s="198"/>
      <c r="M75" s="198"/>
      <c r="N75" s="198"/>
      <c r="O75" s="198"/>
      <c r="P75" s="198"/>
      <c r="Q75" s="198"/>
      <c r="R75" s="198"/>
      <c r="S75" s="198"/>
      <c r="T75" s="198"/>
      <c r="U75" s="198"/>
      <c r="V75" s="198"/>
      <c r="W75" s="198"/>
      <c r="X75" s="198"/>
      <c r="Y75" s="198"/>
    </row>
    <row r="76" spans="1:25" ht="12.75" customHeight="1" x14ac:dyDescent="0.2">
      <c r="A76" s="204" t="s">
        <v>2067</v>
      </c>
      <c r="B76" s="151" t="s">
        <v>2695</v>
      </c>
      <c r="C76" s="234" t="s">
        <v>2067</v>
      </c>
      <c r="D76" s="236">
        <v>0</v>
      </c>
      <c r="E76" s="236">
        <v>0</v>
      </c>
      <c r="F76" s="181" t="str">
        <f t="shared" si="2"/>
        <v>-</v>
      </c>
      <c r="G76" s="198"/>
      <c r="H76" s="198"/>
      <c r="I76" s="198"/>
      <c r="J76" s="198"/>
      <c r="K76" s="198"/>
      <c r="L76" s="198"/>
      <c r="M76" s="198"/>
      <c r="N76" s="198"/>
      <c r="O76" s="198"/>
      <c r="P76" s="198"/>
      <c r="Q76" s="198"/>
      <c r="R76" s="198"/>
      <c r="S76" s="198"/>
      <c r="T76" s="198"/>
      <c r="U76" s="198"/>
      <c r="V76" s="198"/>
      <c r="W76" s="198"/>
      <c r="X76" s="198"/>
      <c r="Y76" s="198"/>
    </row>
    <row r="77" spans="1:25" ht="12.75" customHeight="1" x14ac:dyDescent="0.2">
      <c r="A77" s="204" t="s">
        <v>2069</v>
      </c>
      <c r="B77" s="151" t="s">
        <v>2696</v>
      </c>
      <c r="C77" s="234" t="s">
        <v>2069</v>
      </c>
      <c r="D77" s="236">
        <v>0</v>
      </c>
      <c r="E77" s="236">
        <v>0</v>
      </c>
      <c r="F77" s="181" t="str">
        <f t="shared" si="2"/>
        <v>-</v>
      </c>
      <c r="G77" s="198"/>
      <c r="H77" s="198"/>
      <c r="I77" s="198"/>
      <c r="J77" s="198"/>
      <c r="K77" s="198"/>
      <c r="L77" s="198"/>
      <c r="M77" s="198"/>
      <c r="N77" s="198"/>
      <c r="O77" s="198"/>
      <c r="P77" s="198"/>
      <c r="Q77" s="198"/>
      <c r="R77" s="198"/>
      <c r="S77" s="198"/>
      <c r="T77" s="198"/>
      <c r="U77" s="198"/>
      <c r="V77" s="198"/>
      <c r="W77" s="198"/>
      <c r="X77" s="198"/>
      <c r="Y77" s="198"/>
    </row>
    <row r="78" spans="1:25" ht="12.75" customHeight="1" x14ac:dyDescent="0.2">
      <c r="A78" s="204" t="s">
        <v>2071</v>
      </c>
      <c r="B78" s="151" t="s">
        <v>2697</v>
      </c>
      <c r="C78" s="234" t="s">
        <v>2071</v>
      </c>
      <c r="D78" s="236">
        <v>0</v>
      </c>
      <c r="E78" s="236">
        <v>0</v>
      </c>
      <c r="F78" s="181" t="str">
        <f t="shared" si="2"/>
        <v>-</v>
      </c>
      <c r="G78" s="198"/>
      <c r="H78" s="198"/>
      <c r="I78" s="198"/>
      <c r="J78" s="198"/>
      <c r="K78" s="198"/>
      <c r="L78" s="198"/>
      <c r="M78" s="198"/>
      <c r="N78" s="198"/>
      <c r="O78" s="198"/>
      <c r="P78" s="198"/>
      <c r="Q78" s="198"/>
      <c r="R78" s="198"/>
      <c r="S78" s="198"/>
      <c r="T78" s="198"/>
      <c r="U78" s="198"/>
      <c r="V78" s="198"/>
      <c r="W78" s="198"/>
      <c r="X78" s="198"/>
      <c r="Y78" s="198"/>
    </row>
    <row r="79" spans="1:25" ht="12.75" customHeight="1" x14ac:dyDescent="0.2">
      <c r="A79" s="204" t="s">
        <v>2073</v>
      </c>
      <c r="B79" s="151" t="s">
        <v>2698</v>
      </c>
      <c r="C79" s="234" t="s">
        <v>2073</v>
      </c>
      <c r="D79" s="236">
        <v>0</v>
      </c>
      <c r="E79" s="236">
        <v>0</v>
      </c>
      <c r="F79" s="181" t="str">
        <f t="shared" si="2"/>
        <v>-</v>
      </c>
      <c r="G79" s="198"/>
      <c r="H79" s="198"/>
      <c r="I79" s="198"/>
      <c r="J79" s="198"/>
      <c r="K79" s="198"/>
      <c r="L79" s="198"/>
      <c r="M79" s="198"/>
      <c r="N79" s="198"/>
      <c r="O79" s="198"/>
      <c r="P79" s="198"/>
      <c r="Q79" s="198"/>
      <c r="R79" s="198"/>
      <c r="S79" s="198"/>
      <c r="T79" s="198"/>
      <c r="U79" s="198"/>
      <c r="V79" s="198"/>
      <c r="W79" s="198"/>
      <c r="X79" s="198"/>
      <c r="Y79" s="198"/>
    </row>
    <row r="80" spans="1:25" ht="12.75" customHeight="1" x14ac:dyDescent="0.2">
      <c r="A80" s="204" t="s">
        <v>2075</v>
      </c>
      <c r="B80" s="151" t="s">
        <v>2699</v>
      </c>
      <c r="C80" s="234" t="s">
        <v>2075</v>
      </c>
      <c r="D80" s="236">
        <v>0</v>
      </c>
      <c r="E80" s="236">
        <v>0</v>
      </c>
      <c r="F80" s="181" t="str">
        <f t="shared" si="2"/>
        <v>-</v>
      </c>
      <c r="G80" s="198"/>
      <c r="H80" s="198"/>
      <c r="I80" s="198"/>
      <c r="J80" s="198"/>
      <c r="K80" s="198"/>
      <c r="L80" s="198"/>
      <c r="M80" s="198"/>
      <c r="N80" s="198"/>
      <c r="O80" s="198"/>
      <c r="P80" s="198"/>
      <c r="Q80" s="198"/>
      <c r="R80" s="198"/>
      <c r="S80" s="198"/>
      <c r="T80" s="198"/>
      <c r="U80" s="198"/>
      <c r="V80" s="198"/>
      <c r="W80" s="198"/>
      <c r="X80" s="198"/>
      <c r="Y80" s="198"/>
    </row>
    <row r="81" spans="1:25" ht="12.75" customHeight="1" x14ac:dyDescent="0.2">
      <c r="A81" s="204" t="s">
        <v>2077</v>
      </c>
      <c r="B81" s="151" t="s">
        <v>2700</v>
      </c>
      <c r="C81" s="234" t="s">
        <v>2077</v>
      </c>
      <c r="D81" s="236">
        <v>0</v>
      </c>
      <c r="E81" s="236">
        <v>0</v>
      </c>
      <c r="F81" s="181" t="str">
        <f t="shared" si="2"/>
        <v>-</v>
      </c>
      <c r="G81" s="198"/>
      <c r="H81" s="198"/>
      <c r="I81" s="198"/>
      <c r="J81" s="198"/>
      <c r="K81" s="198"/>
      <c r="L81" s="198"/>
      <c r="M81" s="198"/>
      <c r="N81" s="198"/>
      <c r="O81" s="198"/>
      <c r="P81" s="198"/>
      <c r="Q81" s="198"/>
      <c r="R81" s="198"/>
      <c r="S81" s="198"/>
      <c r="T81" s="198"/>
      <c r="U81" s="198"/>
      <c r="V81" s="198"/>
      <c r="W81" s="198"/>
      <c r="X81" s="198"/>
      <c r="Y81" s="198"/>
    </row>
    <row r="82" spans="1:25" ht="12.75" customHeight="1" x14ac:dyDescent="0.2">
      <c r="A82" s="204" t="s">
        <v>2079</v>
      </c>
      <c r="B82" s="151" t="s">
        <v>2701</v>
      </c>
      <c r="C82" s="234" t="s">
        <v>2079</v>
      </c>
      <c r="D82" s="235">
        <f>SUM(D83:D88)</f>
        <v>0</v>
      </c>
      <c r="E82" s="235">
        <f>SUM(E83:E88)</f>
        <v>0</v>
      </c>
      <c r="F82" s="181" t="str">
        <f t="shared" si="2"/>
        <v>-</v>
      </c>
      <c r="G82" s="198"/>
      <c r="H82" s="198"/>
      <c r="I82" s="198"/>
      <c r="J82" s="198"/>
      <c r="K82" s="198"/>
      <c r="L82" s="198"/>
      <c r="M82" s="198"/>
      <c r="N82" s="198"/>
      <c r="O82" s="198"/>
      <c r="P82" s="198"/>
      <c r="Q82" s="198"/>
      <c r="R82" s="198"/>
      <c r="S82" s="198"/>
      <c r="T82" s="198"/>
      <c r="U82" s="198"/>
      <c r="V82" s="198"/>
      <c r="W82" s="198"/>
      <c r="X82" s="198"/>
      <c r="Y82" s="198"/>
    </row>
    <row r="83" spans="1:25" ht="12.75" customHeight="1" x14ac:dyDescent="0.2">
      <c r="A83" s="204" t="s">
        <v>2081</v>
      </c>
      <c r="B83" s="151" t="s">
        <v>2702</v>
      </c>
      <c r="C83" s="234" t="s">
        <v>2081</v>
      </c>
      <c r="D83" s="236">
        <v>0</v>
      </c>
      <c r="E83" s="236">
        <v>0</v>
      </c>
      <c r="F83" s="181" t="str">
        <f t="shared" si="2"/>
        <v>-</v>
      </c>
      <c r="G83" s="198"/>
      <c r="H83" s="198"/>
      <c r="I83" s="198"/>
      <c r="J83" s="198"/>
      <c r="K83" s="198"/>
      <c r="L83" s="198"/>
      <c r="M83" s="198"/>
      <c r="N83" s="198"/>
      <c r="O83" s="198"/>
      <c r="P83" s="198"/>
      <c r="Q83" s="198"/>
      <c r="R83" s="198"/>
      <c r="S83" s="198"/>
      <c r="T83" s="198"/>
      <c r="U83" s="198"/>
      <c r="V83" s="198"/>
      <c r="W83" s="198"/>
      <c r="X83" s="198"/>
      <c r="Y83" s="198"/>
    </row>
    <row r="84" spans="1:25" ht="12.75" customHeight="1" x14ac:dyDescent="0.2">
      <c r="A84" s="204" t="s">
        <v>2083</v>
      </c>
      <c r="B84" s="151" t="s">
        <v>2703</v>
      </c>
      <c r="C84" s="234" t="s">
        <v>2083</v>
      </c>
      <c r="D84" s="236">
        <v>0</v>
      </c>
      <c r="E84" s="236">
        <v>0</v>
      </c>
      <c r="F84" s="181" t="str">
        <f t="shared" si="2"/>
        <v>-</v>
      </c>
      <c r="G84" s="198"/>
      <c r="H84" s="198"/>
      <c r="I84" s="198"/>
      <c r="J84" s="198"/>
      <c r="K84" s="198"/>
      <c r="L84" s="198"/>
      <c r="M84" s="198"/>
      <c r="N84" s="198"/>
      <c r="O84" s="198"/>
      <c r="P84" s="198"/>
      <c r="Q84" s="198"/>
      <c r="R84" s="198"/>
      <c r="S84" s="198"/>
      <c r="T84" s="198"/>
      <c r="U84" s="198"/>
      <c r="V84" s="198"/>
      <c r="W84" s="198"/>
      <c r="X84" s="198"/>
      <c r="Y84" s="198"/>
    </row>
    <row r="85" spans="1:25" ht="12.75" customHeight="1" x14ac:dyDescent="0.2">
      <c r="A85" s="204" t="s">
        <v>2085</v>
      </c>
      <c r="B85" s="151" t="s">
        <v>2704</v>
      </c>
      <c r="C85" s="234" t="s">
        <v>2085</v>
      </c>
      <c r="D85" s="236">
        <v>0</v>
      </c>
      <c r="E85" s="236">
        <v>0</v>
      </c>
      <c r="F85" s="181" t="str">
        <f t="shared" si="2"/>
        <v>-</v>
      </c>
      <c r="G85" s="198"/>
      <c r="H85" s="198"/>
      <c r="I85" s="198"/>
      <c r="J85" s="198"/>
      <c r="K85" s="198"/>
      <c r="L85" s="198"/>
      <c r="M85" s="198"/>
      <c r="N85" s="198"/>
      <c r="O85" s="198"/>
      <c r="P85" s="198"/>
      <c r="Q85" s="198"/>
      <c r="R85" s="198"/>
      <c r="S85" s="198"/>
      <c r="T85" s="198"/>
      <c r="U85" s="198"/>
      <c r="V85" s="198"/>
      <c r="W85" s="198"/>
      <c r="X85" s="198"/>
      <c r="Y85" s="198"/>
    </row>
    <row r="86" spans="1:25" ht="12.75" customHeight="1" x14ac:dyDescent="0.2">
      <c r="A86" s="204" t="s">
        <v>2087</v>
      </c>
      <c r="B86" s="151" t="s">
        <v>2705</v>
      </c>
      <c r="C86" s="234" t="s">
        <v>2087</v>
      </c>
      <c r="D86" s="236">
        <v>0</v>
      </c>
      <c r="E86" s="236">
        <v>0</v>
      </c>
      <c r="F86" s="181" t="str">
        <f t="shared" si="2"/>
        <v>-</v>
      </c>
      <c r="G86" s="198"/>
      <c r="H86" s="198"/>
      <c r="I86" s="198"/>
      <c r="J86" s="198"/>
      <c r="K86" s="198"/>
      <c r="L86" s="198"/>
      <c r="M86" s="198"/>
      <c r="N86" s="198"/>
      <c r="O86" s="198"/>
      <c r="P86" s="198"/>
      <c r="Q86" s="198"/>
      <c r="R86" s="198"/>
      <c r="S86" s="198"/>
      <c r="T86" s="198"/>
      <c r="U86" s="198"/>
      <c r="V86" s="198"/>
      <c r="W86" s="198"/>
      <c r="X86" s="198"/>
      <c r="Y86" s="198"/>
    </row>
    <row r="87" spans="1:25" ht="12.75" customHeight="1" x14ac:dyDescent="0.2">
      <c r="A87" s="204" t="s">
        <v>2706</v>
      </c>
      <c r="B87" s="151" t="s">
        <v>2707</v>
      </c>
      <c r="C87" s="234" t="s">
        <v>2706</v>
      </c>
      <c r="D87" s="236">
        <v>0</v>
      </c>
      <c r="E87" s="236">
        <v>0</v>
      </c>
      <c r="F87" s="181" t="str">
        <f t="shared" si="2"/>
        <v>-</v>
      </c>
      <c r="G87" s="198"/>
      <c r="H87" s="198"/>
      <c r="I87" s="198"/>
      <c r="J87" s="198"/>
      <c r="K87" s="198"/>
      <c r="L87" s="198"/>
      <c r="M87" s="198"/>
      <c r="N87" s="198"/>
      <c r="O87" s="198"/>
      <c r="P87" s="198"/>
      <c r="Q87" s="198"/>
      <c r="R87" s="198"/>
      <c r="S87" s="198"/>
      <c r="T87" s="198"/>
      <c r="U87" s="198"/>
      <c r="V87" s="198"/>
      <c r="W87" s="198"/>
      <c r="X87" s="198"/>
      <c r="Y87" s="198"/>
    </row>
    <row r="88" spans="1:25" ht="12.75" customHeight="1" x14ac:dyDescent="0.2">
      <c r="A88" s="204" t="s">
        <v>2708</v>
      </c>
      <c r="B88" s="151" t="s">
        <v>2709</v>
      </c>
      <c r="C88" s="234" t="s">
        <v>2708</v>
      </c>
      <c r="D88" s="236">
        <v>0</v>
      </c>
      <c r="E88" s="236">
        <v>0</v>
      </c>
      <c r="F88" s="181" t="str">
        <f t="shared" si="2"/>
        <v>-</v>
      </c>
      <c r="G88" s="198"/>
      <c r="H88" s="198"/>
      <c r="I88" s="198"/>
      <c r="J88" s="198"/>
      <c r="K88" s="198"/>
      <c r="L88" s="198"/>
      <c r="M88" s="198"/>
      <c r="N88" s="198"/>
      <c r="O88" s="198"/>
      <c r="P88" s="198"/>
      <c r="Q88" s="198"/>
      <c r="R88" s="198"/>
      <c r="S88" s="198"/>
      <c r="T88" s="198"/>
      <c r="U88" s="198"/>
      <c r="V88" s="198"/>
      <c r="W88" s="198"/>
      <c r="X88" s="198"/>
      <c r="Y88" s="198"/>
    </row>
    <row r="89" spans="1:25" ht="12.75" customHeight="1" x14ac:dyDescent="0.2">
      <c r="A89" s="204" t="s">
        <v>2710</v>
      </c>
      <c r="B89" s="151" t="s">
        <v>2711</v>
      </c>
      <c r="C89" s="234" t="s">
        <v>2710</v>
      </c>
      <c r="D89" s="235">
        <f>D90+D94+D99+D104+D105+D106</f>
        <v>0</v>
      </c>
      <c r="E89" s="235">
        <f>E90+E94+E99+E104+E105+E106</f>
        <v>0</v>
      </c>
      <c r="F89" s="181" t="str">
        <f t="shared" si="2"/>
        <v>-</v>
      </c>
      <c r="G89" s="198"/>
      <c r="H89" s="198"/>
      <c r="I89" s="198"/>
      <c r="J89" s="198"/>
      <c r="K89" s="198"/>
      <c r="L89" s="198"/>
      <c r="M89" s="198"/>
      <c r="N89" s="198"/>
      <c r="O89" s="198"/>
      <c r="P89" s="198"/>
      <c r="Q89" s="198"/>
      <c r="R89" s="198"/>
      <c r="S89" s="198"/>
      <c r="T89" s="198"/>
      <c r="U89" s="198"/>
      <c r="V89" s="198"/>
      <c r="W89" s="198"/>
      <c r="X89" s="198"/>
      <c r="Y89" s="198"/>
    </row>
    <row r="90" spans="1:25" ht="12.75" customHeight="1" x14ac:dyDescent="0.2">
      <c r="A90" s="204" t="s">
        <v>2712</v>
      </c>
      <c r="B90" s="151" t="s">
        <v>2713</v>
      </c>
      <c r="C90" s="234" t="s">
        <v>2712</v>
      </c>
      <c r="D90" s="235">
        <f>SUM(D91:D93)</f>
        <v>0</v>
      </c>
      <c r="E90" s="235">
        <f>SUM(E91:E93)</f>
        <v>0</v>
      </c>
      <c r="F90" s="181" t="str">
        <f t="shared" si="2"/>
        <v>-</v>
      </c>
      <c r="G90" s="198"/>
      <c r="H90" s="198"/>
      <c r="I90" s="198"/>
      <c r="J90" s="198"/>
      <c r="K90" s="198"/>
      <c r="L90" s="198"/>
      <c r="M90" s="198"/>
      <c r="N90" s="198"/>
      <c r="O90" s="198"/>
      <c r="P90" s="198"/>
      <c r="Q90" s="198"/>
      <c r="R90" s="198"/>
      <c r="S90" s="198"/>
      <c r="T90" s="198"/>
      <c r="U90" s="198"/>
      <c r="V90" s="198"/>
      <c r="W90" s="198"/>
      <c r="X90" s="198"/>
      <c r="Y90" s="198"/>
    </row>
    <row r="91" spans="1:25" ht="12.75" customHeight="1" x14ac:dyDescent="0.2">
      <c r="A91" s="204" t="s">
        <v>2714</v>
      </c>
      <c r="B91" s="151" t="s">
        <v>1622</v>
      </c>
      <c r="C91" s="234" t="s">
        <v>2714</v>
      </c>
      <c r="D91" s="236">
        <v>0</v>
      </c>
      <c r="E91" s="236">
        <v>0</v>
      </c>
      <c r="F91" s="181" t="str">
        <f t="shared" si="2"/>
        <v>-</v>
      </c>
      <c r="G91" s="198"/>
      <c r="H91" s="198"/>
      <c r="I91" s="198"/>
      <c r="J91" s="198"/>
      <c r="K91" s="198"/>
      <c r="L91" s="198"/>
      <c r="M91" s="198"/>
      <c r="N91" s="198"/>
      <c r="O91" s="198"/>
      <c r="P91" s="198"/>
      <c r="Q91" s="198"/>
      <c r="R91" s="198"/>
      <c r="S91" s="198"/>
      <c r="T91" s="198"/>
      <c r="U91" s="198"/>
      <c r="V91" s="198"/>
      <c r="W91" s="198"/>
      <c r="X91" s="198"/>
      <c r="Y91" s="198"/>
    </row>
    <row r="92" spans="1:25" ht="12.75" customHeight="1" x14ac:dyDescent="0.2">
      <c r="A92" s="204" t="s">
        <v>2715</v>
      </c>
      <c r="B92" s="151" t="s">
        <v>2716</v>
      </c>
      <c r="C92" s="234" t="s">
        <v>2715</v>
      </c>
      <c r="D92" s="236">
        <v>0</v>
      </c>
      <c r="E92" s="236">
        <v>0</v>
      </c>
      <c r="F92" s="181" t="str">
        <f t="shared" si="2"/>
        <v>-</v>
      </c>
      <c r="G92" s="198"/>
      <c r="H92" s="198"/>
      <c r="I92" s="198"/>
      <c r="J92" s="198"/>
      <c r="K92" s="198"/>
      <c r="L92" s="198"/>
      <c r="M92" s="198"/>
      <c r="N92" s="198"/>
      <c r="O92" s="198"/>
      <c r="P92" s="198"/>
      <c r="Q92" s="198"/>
      <c r="R92" s="198"/>
      <c r="S92" s="198"/>
      <c r="T92" s="198"/>
      <c r="U92" s="198"/>
      <c r="V92" s="198"/>
      <c r="W92" s="198"/>
      <c r="X92" s="198"/>
      <c r="Y92" s="198"/>
    </row>
    <row r="93" spans="1:25" ht="12.75" customHeight="1" x14ac:dyDescent="0.2">
      <c r="A93" s="204" t="s">
        <v>2717</v>
      </c>
      <c r="B93" s="151" t="s">
        <v>2718</v>
      </c>
      <c r="C93" s="234" t="s">
        <v>2717</v>
      </c>
      <c r="D93" s="236">
        <v>0</v>
      </c>
      <c r="E93" s="236">
        <v>0</v>
      </c>
      <c r="F93" s="181" t="str">
        <f t="shared" si="2"/>
        <v>-</v>
      </c>
      <c r="G93" s="198"/>
      <c r="H93" s="198"/>
      <c r="I93" s="198"/>
      <c r="J93" s="198"/>
      <c r="K93" s="198"/>
      <c r="L93" s="198"/>
      <c r="M93" s="198"/>
      <c r="N93" s="198"/>
      <c r="O93" s="198"/>
      <c r="P93" s="198"/>
      <c r="Q93" s="198"/>
      <c r="R93" s="198"/>
      <c r="S93" s="198"/>
      <c r="T93" s="198"/>
      <c r="U93" s="198"/>
      <c r="V93" s="198"/>
      <c r="W93" s="198"/>
      <c r="X93" s="198"/>
      <c r="Y93" s="198"/>
    </row>
    <row r="94" spans="1:25" ht="12.75" customHeight="1" x14ac:dyDescent="0.2">
      <c r="A94" s="204" t="s">
        <v>2719</v>
      </c>
      <c r="B94" s="151" t="s">
        <v>2720</v>
      </c>
      <c r="C94" s="234" t="s">
        <v>2719</v>
      </c>
      <c r="D94" s="235">
        <f>SUM(D95:D98)</f>
        <v>0</v>
      </c>
      <c r="E94" s="235">
        <f>SUM(E95:E98)</f>
        <v>0</v>
      </c>
      <c r="F94" s="181" t="str">
        <f t="shared" si="2"/>
        <v>-</v>
      </c>
      <c r="G94" s="198"/>
      <c r="H94" s="198"/>
      <c r="I94" s="198"/>
      <c r="J94" s="198"/>
      <c r="K94" s="198"/>
      <c r="L94" s="198"/>
      <c r="M94" s="198"/>
      <c r="N94" s="198"/>
      <c r="O94" s="198"/>
      <c r="P94" s="198"/>
      <c r="Q94" s="198"/>
      <c r="R94" s="198"/>
      <c r="S94" s="198"/>
      <c r="T94" s="198"/>
      <c r="U94" s="198"/>
      <c r="V94" s="198"/>
      <c r="W94" s="198"/>
      <c r="X94" s="198"/>
      <c r="Y94" s="198"/>
    </row>
    <row r="95" spans="1:25" ht="12.75" customHeight="1" x14ac:dyDescent="0.2">
      <c r="A95" s="204" t="s">
        <v>2721</v>
      </c>
      <c r="B95" s="151" t="s">
        <v>2722</v>
      </c>
      <c r="C95" s="234" t="s">
        <v>2721</v>
      </c>
      <c r="D95" s="236">
        <v>0</v>
      </c>
      <c r="E95" s="236">
        <v>0</v>
      </c>
      <c r="F95" s="181" t="str">
        <f t="shared" si="2"/>
        <v>-</v>
      </c>
      <c r="G95" s="198"/>
      <c r="H95" s="198"/>
      <c r="I95" s="198"/>
      <c r="J95" s="198"/>
      <c r="K95" s="198"/>
      <c r="L95" s="198"/>
      <c r="M95" s="198"/>
      <c r="N95" s="198"/>
      <c r="O95" s="198"/>
      <c r="P95" s="198"/>
      <c r="Q95" s="198"/>
      <c r="R95" s="198"/>
      <c r="S95" s="198"/>
      <c r="T95" s="198"/>
      <c r="U95" s="198"/>
      <c r="V95" s="198"/>
      <c r="W95" s="198"/>
      <c r="X95" s="198"/>
      <c r="Y95" s="198"/>
    </row>
    <row r="96" spans="1:25" ht="12.75" customHeight="1" x14ac:dyDescent="0.2">
      <c r="A96" s="204" t="s">
        <v>2723</v>
      </c>
      <c r="B96" s="151" t="s">
        <v>2724</v>
      </c>
      <c r="C96" s="234" t="s">
        <v>2723</v>
      </c>
      <c r="D96" s="236">
        <v>0</v>
      </c>
      <c r="E96" s="236">
        <v>0</v>
      </c>
      <c r="F96" s="181" t="str">
        <f t="shared" si="2"/>
        <v>-</v>
      </c>
      <c r="G96" s="198"/>
      <c r="H96" s="198"/>
      <c r="I96" s="198"/>
      <c r="J96" s="198"/>
      <c r="K96" s="198"/>
      <c r="L96" s="198"/>
      <c r="M96" s="198"/>
      <c r="N96" s="198"/>
      <c r="O96" s="198"/>
      <c r="P96" s="198"/>
      <c r="Q96" s="198"/>
      <c r="R96" s="198"/>
      <c r="S96" s="198"/>
      <c r="T96" s="198"/>
      <c r="U96" s="198"/>
      <c r="V96" s="198"/>
      <c r="W96" s="198"/>
      <c r="X96" s="198"/>
      <c r="Y96" s="198"/>
    </row>
    <row r="97" spans="1:25" ht="12.75" customHeight="1" x14ac:dyDescent="0.2">
      <c r="A97" s="204" t="s">
        <v>2725</v>
      </c>
      <c r="B97" s="151" t="s">
        <v>2726</v>
      </c>
      <c r="C97" s="234" t="s">
        <v>2725</v>
      </c>
      <c r="D97" s="236">
        <v>0</v>
      </c>
      <c r="E97" s="236">
        <v>0</v>
      </c>
      <c r="F97" s="181" t="str">
        <f t="shared" si="2"/>
        <v>-</v>
      </c>
      <c r="G97" s="198"/>
      <c r="H97" s="198"/>
      <c r="I97" s="198"/>
      <c r="J97" s="198"/>
      <c r="K97" s="198"/>
      <c r="L97" s="198"/>
      <c r="M97" s="198"/>
      <c r="N97" s="198"/>
      <c r="O97" s="198"/>
      <c r="P97" s="198"/>
      <c r="Q97" s="198"/>
      <c r="R97" s="198"/>
      <c r="S97" s="198"/>
      <c r="T97" s="198"/>
      <c r="U97" s="198"/>
      <c r="V97" s="198"/>
      <c r="W97" s="198"/>
      <c r="X97" s="198"/>
      <c r="Y97" s="198"/>
    </row>
    <row r="98" spans="1:25" ht="12.75" customHeight="1" x14ac:dyDescent="0.2">
      <c r="A98" s="204" t="s">
        <v>2727</v>
      </c>
      <c r="B98" s="151" t="s">
        <v>2728</v>
      </c>
      <c r="C98" s="234" t="s">
        <v>2727</v>
      </c>
      <c r="D98" s="236">
        <v>0</v>
      </c>
      <c r="E98" s="236">
        <v>0</v>
      </c>
      <c r="F98" s="181" t="str">
        <f t="shared" si="2"/>
        <v>-</v>
      </c>
      <c r="G98" s="198"/>
      <c r="H98" s="198"/>
      <c r="I98" s="198"/>
      <c r="J98" s="198"/>
      <c r="K98" s="198"/>
      <c r="L98" s="198"/>
      <c r="M98" s="198"/>
      <c r="N98" s="198"/>
      <c r="O98" s="198"/>
      <c r="P98" s="198"/>
      <c r="Q98" s="198"/>
      <c r="R98" s="198"/>
      <c r="S98" s="198"/>
      <c r="T98" s="198"/>
      <c r="U98" s="198"/>
      <c r="V98" s="198"/>
      <c r="W98" s="198"/>
      <c r="X98" s="198"/>
      <c r="Y98" s="198"/>
    </row>
    <row r="99" spans="1:25" ht="12.75" customHeight="1" x14ac:dyDescent="0.2">
      <c r="A99" s="204" t="s">
        <v>2729</v>
      </c>
      <c r="B99" s="151" t="s">
        <v>2730</v>
      </c>
      <c r="C99" s="234" t="s">
        <v>2729</v>
      </c>
      <c r="D99" s="235">
        <f>SUM(D100:D103)</f>
        <v>0</v>
      </c>
      <c r="E99" s="235">
        <f>SUM(E100:E103)</f>
        <v>0</v>
      </c>
      <c r="F99" s="181" t="str">
        <f t="shared" si="2"/>
        <v>-</v>
      </c>
      <c r="G99" s="198"/>
      <c r="H99" s="198"/>
      <c r="I99" s="198"/>
      <c r="J99" s="198"/>
      <c r="K99" s="198"/>
      <c r="L99" s="198"/>
      <c r="M99" s="198"/>
      <c r="N99" s="198"/>
      <c r="O99" s="198"/>
      <c r="P99" s="198"/>
      <c r="Q99" s="198"/>
      <c r="R99" s="198"/>
      <c r="S99" s="198"/>
      <c r="T99" s="198"/>
      <c r="U99" s="198"/>
      <c r="V99" s="198"/>
      <c r="W99" s="198"/>
      <c r="X99" s="198"/>
      <c r="Y99" s="198"/>
    </row>
    <row r="100" spans="1:25" ht="12.75" customHeight="1" x14ac:dyDescent="0.2">
      <c r="A100" s="204" t="s">
        <v>2731</v>
      </c>
      <c r="B100" s="151" t="s">
        <v>2732</v>
      </c>
      <c r="C100" s="234" t="s">
        <v>2731</v>
      </c>
      <c r="D100" s="236">
        <v>0</v>
      </c>
      <c r="E100" s="236">
        <v>0</v>
      </c>
      <c r="F100" s="181" t="str">
        <f t="shared" si="2"/>
        <v>-</v>
      </c>
      <c r="G100" s="198"/>
      <c r="H100" s="198"/>
      <c r="I100" s="198"/>
      <c r="J100" s="198"/>
      <c r="K100" s="198"/>
      <c r="L100" s="198"/>
      <c r="M100" s="198"/>
      <c r="N100" s="198"/>
      <c r="O100" s="198"/>
      <c r="P100" s="198"/>
      <c r="Q100" s="198"/>
      <c r="R100" s="198"/>
      <c r="S100" s="198"/>
      <c r="T100" s="198"/>
      <c r="U100" s="198"/>
      <c r="V100" s="198"/>
      <c r="W100" s="198"/>
      <c r="X100" s="198"/>
      <c r="Y100" s="198"/>
    </row>
    <row r="101" spans="1:25" ht="12.75" customHeight="1" x14ac:dyDescent="0.2">
      <c r="A101" s="204" t="s">
        <v>2733</v>
      </c>
      <c r="B101" s="151" t="s">
        <v>2734</v>
      </c>
      <c r="C101" s="234" t="s">
        <v>2733</v>
      </c>
      <c r="D101" s="236">
        <v>0</v>
      </c>
      <c r="E101" s="236">
        <v>0</v>
      </c>
      <c r="F101" s="181" t="str">
        <f t="shared" ref="F101:F132" si="3">IF(D101&gt;0,IF(E101/D101&gt;=100,"&gt;&gt;100",E101/D101*100),"-")</f>
        <v>-</v>
      </c>
      <c r="G101" s="198"/>
      <c r="H101" s="198"/>
      <c r="I101" s="198"/>
      <c r="J101" s="198"/>
      <c r="K101" s="198"/>
      <c r="L101" s="198"/>
      <c r="M101" s="198"/>
      <c r="N101" s="198"/>
      <c r="O101" s="198"/>
      <c r="P101" s="198"/>
      <c r="Q101" s="198"/>
      <c r="R101" s="198"/>
      <c r="S101" s="198"/>
      <c r="T101" s="198"/>
      <c r="U101" s="198"/>
      <c r="V101" s="198"/>
      <c r="W101" s="198"/>
      <c r="X101" s="198"/>
      <c r="Y101" s="198"/>
    </row>
    <row r="102" spans="1:25" ht="12.75" customHeight="1" x14ac:dyDescent="0.2">
      <c r="A102" s="204" t="s">
        <v>2735</v>
      </c>
      <c r="B102" s="151" t="s">
        <v>2736</v>
      </c>
      <c r="C102" s="234" t="s">
        <v>2735</v>
      </c>
      <c r="D102" s="236">
        <v>0</v>
      </c>
      <c r="E102" s="236">
        <v>0</v>
      </c>
      <c r="F102" s="181" t="str">
        <f t="shared" si="3"/>
        <v>-</v>
      </c>
      <c r="G102" s="198"/>
      <c r="H102" s="198"/>
      <c r="I102" s="198"/>
      <c r="J102" s="198"/>
      <c r="K102" s="198"/>
      <c r="L102" s="198"/>
      <c r="M102" s="198"/>
      <c r="N102" s="198"/>
      <c r="O102" s="198"/>
      <c r="P102" s="198"/>
      <c r="Q102" s="198"/>
      <c r="R102" s="198"/>
      <c r="S102" s="198"/>
      <c r="T102" s="198"/>
      <c r="U102" s="198"/>
      <c r="V102" s="198"/>
      <c r="W102" s="198"/>
      <c r="X102" s="198"/>
      <c r="Y102" s="198"/>
    </row>
    <row r="103" spans="1:25" ht="12.75" customHeight="1" x14ac:dyDescent="0.2">
      <c r="A103" s="204" t="s">
        <v>2737</v>
      </c>
      <c r="B103" s="151" t="s">
        <v>2738</v>
      </c>
      <c r="C103" s="234" t="s">
        <v>2737</v>
      </c>
      <c r="D103" s="236">
        <v>0</v>
      </c>
      <c r="E103" s="236">
        <v>0</v>
      </c>
      <c r="F103" s="181" t="str">
        <f t="shared" si="3"/>
        <v>-</v>
      </c>
      <c r="G103" s="198"/>
      <c r="H103" s="198"/>
      <c r="I103" s="198"/>
      <c r="J103" s="198"/>
      <c r="K103" s="198"/>
      <c r="L103" s="198"/>
      <c r="M103" s="198"/>
      <c r="N103" s="198"/>
      <c r="O103" s="198"/>
      <c r="P103" s="198"/>
      <c r="Q103" s="198"/>
      <c r="R103" s="198"/>
      <c r="S103" s="198"/>
      <c r="T103" s="198"/>
      <c r="U103" s="198"/>
      <c r="V103" s="198"/>
      <c r="W103" s="198"/>
      <c r="X103" s="198"/>
      <c r="Y103" s="198"/>
    </row>
    <row r="104" spans="1:25" ht="12.75" customHeight="1" x14ac:dyDescent="0.2">
      <c r="A104" s="204" t="s">
        <v>2739</v>
      </c>
      <c r="B104" s="151" t="s">
        <v>2740</v>
      </c>
      <c r="C104" s="234" t="s">
        <v>2739</v>
      </c>
      <c r="D104" s="236">
        <v>0</v>
      </c>
      <c r="E104" s="236">
        <v>0</v>
      </c>
      <c r="F104" s="181" t="str">
        <f t="shared" si="3"/>
        <v>-</v>
      </c>
      <c r="G104" s="198"/>
      <c r="H104" s="198"/>
      <c r="I104" s="198"/>
      <c r="J104" s="198"/>
      <c r="K104" s="198"/>
      <c r="L104" s="198"/>
      <c r="M104" s="198"/>
      <c r="N104" s="198"/>
      <c r="O104" s="198"/>
      <c r="P104" s="198"/>
      <c r="Q104" s="198"/>
      <c r="R104" s="198"/>
      <c r="S104" s="198"/>
      <c r="T104" s="198"/>
      <c r="U104" s="198"/>
      <c r="V104" s="198"/>
      <c r="W104" s="198"/>
      <c r="X104" s="198"/>
      <c r="Y104" s="198"/>
    </row>
    <row r="105" spans="1:25" ht="12.75" customHeight="1" x14ac:dyDescent="0.2">
      <c r="A105" s="204" t="s">
        <v>2741</v>
      </c>
      <c r="B105" s="151" t="s">
        <v>2742</v>
      </c>
      <c r="C105" s="234" t="s">
        <v>2741</v>
      </c>
      <c r="D105" s="236">
        <v>0</v>
      </c>
      <c r="E105" s="236">
        <v>0</v>
      </c>
      <c r="F105" s="181" t="str">
        <f t="shared" si="3"/>
        <v>-</v>
      </c>
      <c r="G105" s="198"/>
      <c r="H105" s="198"/>
      <c r="I105" s="198"/>
      <c r="J105" s="198"/>
      <c r="K105" s="198"/>
      <c r="L105" s="198"/>
      <c r="M105" s="198"/>
      <c r="N105" s="198"/>
      <c r="O105" s="198"/>
      <c r="P105" s="198"/>
      <c r="Q105" s="198"/>
      <c r="R105" s="198"/>
      <c r="S105" s="198"/>
      <c r="T105" s="198"/>
      <c r="U105" s="198"/>
      <c r="V105" s="198"/>
      <c r="W105" s="198"/>
      <c r="X105" s="198"/>
      <c r="Y105" s="198"/>
    </row>
    <row r="106" spans="1:25" ht="12.75" customHeight="1" x14ac:dyDescent="0.2">
      <c r="A106" s="204" t="s">
        <v>2743</v>
      </c>
      <c r="B106" s="151" t="s">
        <v>2744</v>
      </c>
      <c r="C106" s="234" t="s">
        <v>2743</v>
      </c>
      <c r="D106" s="236">
        <v>0</v>
      </c>
      <c r="E106" s="236">
        <v>0</v>
      </c>
      <c r="F106" s="181" t="str">
        <f t="shared" si="3"/>
        <v>-</v>
      </c>
      <c r="G106" s="198"/>
      <c r="H106" s="198"/>
      <c r="I106" s="198"/>
      <c r="J106" s="198"/>
      <c r="K106" s="198"/>
      <c r="L106" s="198"/>
      <c r="M106" s="198"/>
      <c r="N106" s="198"/>
      <c r="O106" s="198"/>
      <c r="P106" s="198"/>
      <c r="Q106" s="198"/>
      <c r="R106" s="198"/>
      <c r="S106" s="198"/>
      <c r="T106" s="198"/>
      <c r="U106" s="198"/>
      <c r="V106" s="198"/>
      <c r="W106" s="198"/>
      <c r="X106" s="198"/>
      <c r="Y106" s="198"/>
    </row>
    <row r="107" spans="1:25" ht="12.75" customHeight="1" x14ac:dyDescent="0.2">
      <c r="A107" s="204" t="s">
        <v>2745</v>
      </c>
      <c r="B107" s="151" t="s">
        <v>2746</v>
      </c>
      <c r="C107" s="234" t="s">
        <v>2745</v>
      </c>
      <c r="D107" s="235">
        <f>SUM(D108:D113)</f>
        <v>0</v>
      </c>
      <c r="E107" s="235">
        <f>SUM(E108:E113)</f>
        <v>0</v>
      </c>
      <c r="F107" s="181" t="str">
        <f t="shared" si="3"/>
        <v>-</v>
      </c>
      <c r="G107" s="198"/>
      <c r="H107" s="198"/>
      <c r="I107" s="198"/>
      <c r="J107" s="198"/>
      <c r="K107" s="198"/>
      <c r="L107" s="198"/>
      <c r="M107" s="198"/>
      <c r="N107" s="198"/>
      <c r="O107" s="198"/>
      <c r="P107" s="198"/>
      <c r="Q107" s="198"/>
      <c r="R107" s="198"/>
      <c r="S107" s="198"/>
      <c r="T107" s="198"/>
      <c r="U107" s="198"/>
      <c r="V107" s="198"/>
      <c r="W107" s="198"/>
      <c r="X107" s="198"/>
      <c r="Y107" s="198"/>
    </row>
    <row r="108" spans="1:25" ht="12.75" customHeight="1" x14ac:dyDescent="0.2">
      <c r="A108" s="204" t="s">
        <v>2747</v>
      </c>
      <c r="B108" s="151" t="s">
        <v>2748</v>
      </c>
      <c r="C108" s="234" t="s">
        <v>2747</v>
      </c>
      <c r="D108" s="236">
        <v>0</v>
      </c>
      <c r="E108" s="236">
        <v>0</v>
      </c>
      <c r="F108" s="181" t="str">
        <f t="shared" si="3"/>
        <v>-</v>
      </c>
      <c r="G108" s="198"/>
      <c r="H108" s="198"/>
      <c r="I108" s="198"/>
      <c r="J108" s="198"/>
      <c r="K108" s="198"/>
      <c r="L108" s="198"/>
      <c r="M108" s="198"/>
      <c r="N108" s="198"/>
      <c r="O108" s="198"/>
      <c r="P108" s="198"/>
      <c r="Q108" s="198"/>
      <c r="R108" s="198"/>
      <c r="S108" s="198"/>
      <c r="T108" s="198"/>
      <c r="U108" s="198"/>
      <c r="V108" s="198"/>
      <c r="W108" s="198"/>
      <c r="X108" s="198"/>
      <c r="Y108" s="198"/>
    </row>
    <row r="109" spans="1:25" ht="12.75" customHeight="1" x14ac:dyDescent="0.2">
      <c r="A109" s="204" t="s">
        <v>2749</v>
      </c>
      <c r="B109" s="151" t="s">
        <v>2750</v>
      </c>
      <c r="C109" s="234" t="s">
        <v>2749</v>
      </c>
      <c r="D109" s="236">
        <v>0</v>
      </c>
      <c r="E109" s="236">
        <v>0</v>
      </c>
      <c r="F109" s="181" t="str">
        <f t="shared" si="3"/>
        <v>-</v>
      </c>
      <c r="G109" s="198"/>
      <c r="H109" s="198"/>
      <c r="I109" s="198"/>
      <c r="J109" s="198"/>
      <c r="K109" s="198"/>
      <c r="L109" s="198"/>
      <c r="M109" s="198"/>
      <c r="N109" s="198"/>
      <c r="O109" s="198"/>
      <c r="P109" s="198"/>
      <c r="Q109" s="198"/>
      <c r="R109" s="198"/>
      <c r="S109" s="198"/>
      <c r="T109" s="198"/>
      <c r="U109" s="198"/>
      <c r="V109" s="198"/>
      <c r="W109" s="198"/>
      <c r="X109" s="198"/>
      <c r="Y109" s="198"/>
    </row>
    <row r="110" spans="1:25" ht="12.75" customHeight="1" x14ac:dyDescent="0.2">
      <c r="A110" s="204" t="s">
        <v>2751</v>
      </c>
      <c r="B110" s="151" t="s">
        <v>2752</v>
      </c>
      <c r="C110" s="234" t="s">
        <v>2751</v>
      </c>
      <c r="D110" s="236">
        <v>0</v>
      </c>
      <c r="E110" s="236">
        <v>0</v>
      </c>
      <c r="F110" s="181" t="str">
        <f t="shared" si="3"/>
        <v>-</v>
      </c>
      <c r="G110" s="198"/>
      <c r="H110" s="198"/>
      <c r="I110" s="198"/>
      <c r="J110" s="198"/>
      <c r="K110" s="198"/>
      <c r="L110" s="198"/>
      <c r="M110" s="198"/>
      <c r="N110" s="198"/>
      <c r="O110" s="198"/>
      <c r="P110" s="198"/>
      <c r="Q110" s="198"/>
      <c r="R110" s="198"/>
      <c r="S110" s="198"/>
      <c r="T110" s="198"/>
      <c r="U110" s="198"/>
      <c r="V110" s="198"/>
      <c r="W110" s="198"/>
      <c r="X110" s="198"/>
      <c r="Y110" s="198"/>
    </row>
    <row r="111" spans="1:25" ht="12.75" customHeight="1" x14ac:dyDescent="0.2">
      <c r="A111" s="204" t="s">
        <v>2753</v>
      </c>
      <c r="B111" s="151" t="s">
        <v>2754</v>
      </c>
      <c r="C111" s="234" t="s">
        <v>2753</v>
      </c>
      <c r="D111" s="236">
        <v>0</v>
      </c>
      <c r="E111" s="236">
        <v>0</v>
      </c>
      <c r="F111" s="181" t="str">
        <f t="shared" si="3"/>
        <v>-</v>
      </c>
      <c r="G111" s="198"/>
      <c r="H111" s="198"/>
      <c r="I111" s="198"/>
      <c r="J111" s="198"/>
      <c r="K111" s="198"/>
      <c r="L111" s="198"/>
      <c r="M111" s="198"/>
      <c r="N111" s="198"/>
      <c r="O111" s="198"/>
      <c r="P111" s="198"/>
      <c r="Q111" s="198"/>
      <c r="R111" s="198"/>
      <c r="S111" s="198"/>
      <c r="T111" s="198"/>
      <c r="U111" s="198"/>
      <c r="V111" s="198"/>
      <c r="W111" s="198"/>
      <c r="X111" s="198"/>
      <c r="Y111" s="198"/>
    </row>
    <row r="112" spans="1:25" ht="12.75" customHeight="1" x14ac:dyDescent="0.2">
      <c r="A112" s="204" t="s">
        <v>2755</v>
      </c>
      <c r="B112" s="151" t="s">
        <v>2756</v>
      </c>
      <c r="C112" s="234" t="s">
        <v>2755</v>
      </c>
      <c r="D112" s="236">
        <v>0</v>
      </c>
      <c r="E112" s="236">
        <v>0</v>
      </c>
      <c r="F112" s="181" t="str">
        <f t="shared" si="3"/>
        <v>-</v>
      </c>
      <c r="G112" s="198"/>
      <c r="H112" s="198"/>
      <c r="I112" s="198"/>
      <c r="J112" s="198"/>
      <c r="K112" s="198"/>
      <c r="L112" s="198"/>
      <c r="M112" s="198"/>
      <c r="N112" s="198"/>
      <c r="O112" s="198"/>
      <c r="P112" s="198"/>
      <c r="Q112" s="198"/>
      <c r="R112" s="198"/>
      <c r="S112" s="198"/>
      <c r="T112" s="198"/>
      <c r="U112" s="198"/>
      <c r="V112" s="198"/>
      <c r="W112" s="198"/>
      <c r="X112" s="198"/>
      <c r="Y112" s="198"/>
    </row>
    <row r="113" spans="1:25" ht="12.75" customHeight="1" x14ac:dyDescent="0.2">
      <c r="A113" s="204" t="s">
        <v>2757</v>
      </c>
      <c r="B113" s="151" t="s">
        <v>2758</v>
      </c>
      <c r="C113" s="234" t="s">
        <v>2757</v>
      </c>
      <c r="D113" s="236">
        <v>0</v>
      </c>
      <c r="E113" s="236">
        <v>0</v>
      </c>
      <c r="F113" s="181" t="str">
        <f t="shared" si="3"/>
        <v>-</v>
      </c>
      <c r="G113" s="198"/>
      <c r="H113" s="198"/>
      <c r="I113" s="198"/>
      <c r="J113" s="198"/>
      <c r="K113" s="198"/>
      <c r="L113" s="198"/>
      <c r="M113" s="198"/>
      <c r="N113" s="198"/>
      <c r="O113" s="198"/>
      <c r="P113" s="198"/>
      <c r="Q113" s="198"/>
      <c r="R113" s="198"/>
      <c r="S113" s="198"/>
      <c r="T113" s="198"/>
      <c r="U113" s="198"/>
      <c r="V113" s="198"/>
      <c r="W113" s="198"/>
      <c r="X113" s="198"/>
      <c r="Y113" s="198"/>
    </row>
    <row r="114" spans="1:25" ht="12.75" customHeight="1" x14ac:dyDescent="0.2">
      <c r="A114" s="204" t="s">
        <v>2759</v>
      </c>
      <c r="B114" s="151" t="s">
        <v>2760</v>
      </c>
      <c r="C114" s="234" t="s">
        <v>2759</v>
      </c>
      <c r="D114" s="235">
        <f>D115+D118+D121+D122+SUM(D125:D128)</f>
        <v>0</v>
      </c>
      <c r="E114" s="235">
        <f>E115+E118+E121+E122+SUM(E125:E128)</f>
        <v>0</v>
      </c>
      <c r="F114" s="181" t="str">
        <f t="shared" si="3"/>
        <v>-</v>
      </c>
      <c r="G114" s="198"/>
      <c r="H114" s="198"/>
      <c r="I114" s="198"/>
      <c r="J114" s="198"/>
      <c r="K114" s="198"/>
      <c r="L114" s="198"/>
      <c r="M114" s="198"/>
      <c r="N114" s="198"/>
      <c r="O114" s="198"/>
      <c r="P114" s="198"/>
      <c r="Q114" s="198"/>
      <c r="R114" s="198"/>
      <c r="S114" s="198"/>
      <c r="T114" s="198"/>
      <c r="U114" s="198"/>
      <c r="V114" s="198"/>
      <c r="W114" s="198"/>
      <c r="X114" s="198"/>
      <c r="Y114" s="198"/>
    </row>
    <row r="115" spans="1:25" ht="12.75" customHeight="1" x14ac:dyDescent="0.2">
      <c r="A115" s="204" t="s">
        <v>2761</v>
      </c>
      <c r="B115" s="151" t="s">
        <v>2762</v>
      </c>
      <c r="C115" s="234" t="s">
        <v>2761</v>
      </c>
      <c r="D115" s="235">
        <f>SUM(D116:D117)</f>
        <v>0</v>
      </c>
      <c r="E115" s="235">
        <f>SUM(E116:E117)</f>
        <v>0</v>
      </c>
      <c r="F115" s="181" t="str">
        <f t="shared" si="3"/>
        <v>-</v>
      </c>
      <c r="G115" s="198"/>
      <c r="H115" s="198"/>
      <c r="I115" s="198"/>
      <c r="J115" s="198"/>
      <c r="K115" s="198"/>
      <c r="L115" s="198"/>
      <c r="M115" s="198"/>
      <c r="N115" s="198"/>
      <c r="O115" s="198"/>
      <c r="P115" s="198"/>
      <c r="Q115" s="198"/>
      <c r="R115" s="198"/>
      <c r="S115" s="198"/>
      <c r="T115" s="198"/>
      <c r="U115" s="198"/>
      <c r="V115" s="198"/>
      <c r="W115" s="198"/>
      <c r="X115" s="198"/>
      <c r="Y115" s="198"/>
    </row>
    <row r="116" spans="1:25" ht="12.75" customHeight="1" x14ac:dyDescent="0.2">
      <c r="A116" s="204" t="s">
        <v>2763</v>
      </c>
      <c r="B116" s="151" t="s">
        <v>2764</v>
      </c>
      <c r="C116" s="234" t="s">
        <v>2763</v>
      </c>
      <c r="D116" s="236">
        <v>0</v>
      </c>
      <c r="E116" s="236">
        <v>0</v>
      </c>
      <c r="F116" s="181" t="str">
        <f t="shared" si="3"/>
        <v>-</v>
      </c>
      <c r="G116" s="198"/>
      <c r="H116" s="198"/>
      <c r="I116" s="198"/>
      <c r="J116" s="198"/>
      <c r="K116" s="198"/>
      <c r="L116" s="198"/>
      <c r="M116" s="198"/>
      <c r="N116" s="198"/>
      <c r="O116" s="198"/>
      <c r="P116" s="198"/>
      <c r="Q116" s="198"/>
      <c r="R116" s="198"/>
      <c r="S116" s="198"/>
      <c r="T116" s="198"/>
      <c r="U116" s="198"/>
      <c r="V116" s="198"/>
      <c r="W116" s="198"/>
      <c r="X116" s="198"/>
      <c r="Y116" s="198"/>
    </row>
    <row r="117" spans="1:25" ht="12.75" customHeight="1" x14ac:dyDescent="0.2">
      <c r="A117" s="204" t="s">
        <v>2765</v>
      </c>
      <c r="B117" s="151" t="s">
        <v>2766</v>
      </c>
      <c r="C117" s="234" t="s">
        <v>2765</v>
      </c>
      <c r="D117" s="236">
        <v>0</v>
      </c>
      <c r="E117" s="236">
        <v>0</v>
      </c>
      <c r="F117" s="181" t="str">
        <f t="shared" si="3"/>
        <v>-</v>
      </c>
      <c r="G117" s="198"/>
      <c r="H117" s="198"/>
      <c r="I117" s="198"/>
      <c r="J117" s="198"/>
      <c r="K117" s="198"/>
      <c r="L117" s="198"/>
      <c r="M117" s="198"/>
      <c r="N117" s="198"/>
      <c r="O117" s="198"/>
      <c r="P117" s="198"/>
      <c r="Q117" s="198"/>
      <c r="R117" s="198"/>
      <c r="S117" s="198"/>
      <c r="T117" s="198"/>
      <c r="U117" s="198"/>
      <c r="V117" s="198"/>
      <c r="W117" s="198"/>
      <c r="X117" s="198"/>
      <c r="Y117" s="198"/>
    </row>
    <row r="118" spans="1:25" ht="12.75" customHeight="1" x14ac:dyDescent="0.2">
      <c r="A118" s="204" t="s">
        <v>2767</v>
      </c>
      <c r="B118" s="151" t="s">
        <v>2768</v>
      </c>
      <c r="C118" s="234" t="s">
        <v>2767</v>
      </c>
      <c r="D118" s="235">
        <f>SUM(D119:D120)</f>
        <v>0</v>
      </c>
      <c r="E118" s="235">
        <f>SUM(E119:E120)</f>
        <v>0</v>
      </c>
      <c r="F118" s="181" t="str">
        <f t="shared" si="3"/>
        <v>-</v>
      </c>
      <c r="G118" s="198"/>
      <c r="H118" s="198"/>
      <c r="I118" s="198"/>
      <c r="J118" s="198"/>
      <c r="K118" s="198"/>
      <c r="L118" s="198"/>
      <c r="M118" s="198"/>
      <c r="N118" s="198"/>
      <c r="O118" s="198"/>
      <c r="P118" s="198"/>
      <c r="Q118" s="198"/>
      <c r="R118" s="198"/>
      <c r="S118" s="198"/>
      <c r="T118" s="198"/>
      <c r="U118" s="198"/>
      <c r="V118" s="198"/>
      <c r="W118" s="198"/>
      <c r="X118" s="198"/>
      <c r="Y118" s="198"/>
    </row>
    <row r="119" spans="1:25" ht="12.75" customHeight="1" x14ac:dyDescent="0.2">
      <c r="A119" s="204" t="s">
        <v>2769</v>
      </c>
      <c r="B119" s="151" t="s">
        <v>2770</v>
      </c>
      <c r="C119" s="234" t="s">
        <v>2769</v>
      </c>
      <c r="D119" s="236">
        <v>0</v>
      </c>
      <c r="E119" s="236">
        <v>0</v>
      </c>
      <c r="F119" s="181" t="str">
        <f t="shared" si="3"/>
        <v>-</v>
      </c>
      <c r="G119" s="198"/>
      <c r="H119" s="198"/>
      <c r="I119" s="198"/>
      <c r="J119" s="198"/>
      <c r="K119" s="198"/>
      <c r="L119" s="198"/>
      <c r="M119" s="198"/>
      <c r="N119" s="198"/>
      <c r="O119" s="198"/>
      <c r="P119" s="198"/>
      <c r="Q119" s="198"/>
      <c r="R119" s="198"/>
      <c r="S119" s="198"/>
      <c r="T119" s="198"/>
      <c r="U119" s="198"/>
      <c r="V119" s="198"/>
      <c r="W119" s="198"/>
      <c r="X119" s="198"/>
      <c r="Y119" s="198"/>
    </row>
    <row r="120" spans="1:25" ht="12.75" customHeight="1" x14ac:dyDescent="0.2">
      <c r="A120" s="204" t="s">
        <v>2771</v>
      </c>
      <c r="B120" s="151" t="s">
        <v>2772</v>
      </c>
      <c r="C120" s="234" t="s">
        <v>2771</v>
      </c>
      <c r="D120" s="236">
        <v>0</v>
      </c>
      <c r="E120" s="236">
        <v>0</v>
      </c>
      <c r="F120" s="181" t="str">
        <f t="shared" si="3"/>
        <v>-</v>
      </c>
      <c r="G120" s="198"/>
      <c r="H120" s="198"/>
      <c r="I120" s="198"/>
      <c r="J120" s="198"/>
      <c r="K120" s="198"/>
      <c r="L120" s="198"/>
      <c r="M120" s="198"/>
      <c r="N120" s="198"/>
      <c r="O120" s="198"/>
      <c r="P120" s="198"/>
      <c r="Q120" s="198"/>
      <c r="R120" s="198"/>
      <c r="S120" s="198"/>
      <c r="T120" s="198"/>
      <c r="U120" s="198"/>
      <c r="V120" s="198"/>
      <c r="W120" s="198"/>
      <c r="X120" s="198"/>
      <c r="Y120" s="198"/>
    </row>
    <row r="121" spans="1:25" ht="12.75" customHeight="1" x14ac:dyDescent="0.2">
      <c r="A121" s="204" t="s">
        <v>2773</v>
      </c>
      <c r="B121" s="151" t="s">
        <v>2774</v>
      </c>
      <c r="C121" s="234" t="s">
        <v>2773</v>
      </c>
      <c r="D121" s="236">
        <v>0</v>
      </c>
      <c r="E121" s="236">
        <v>0</v>
      </c>
      <c r="F121" s="181" t="str">
        <f t="shared" si="3"/>
        <v>-</v>
      </c>
      <c r="G121" s="198"/>
      <c r="H121" s="198"/>
      <c r="I121" s="198"/>
      <c r="J121" s="198"/>
      <c r="K121" s="198"/>
      <c r="L121" s="198"/>
      <c r="M121" s="198"/>
      <c r="N121" s="198"/>
      <c r="O121" s="198"/>
      <c r="P121" s="198"/>
      <c r="Q121" s="198"/>
      <c r="R121" s="198"/>
      <c r="S121" s="198"/>
      <c r="T121" s="198"/>
      <c r="U121" s="198"/>
      <c r="V121" s="198"/>
      <c r="W121" s="198"/>
      <c r="X121" s="198"/>
      <c r="Y121" s="198"/>
    </row>
    <row r="122" spans="1:25" ht="12.75" customHeight="1" x14ac:dyDescent="0.2">
      <c r="A122" s="204" t="s">
        <v>2775</v>
      </c>
      <c r="B122" s="151" t="s">
        <v>2776</v>
      </c>
      <c r="C122" s="234" t="s">
        <v>2775</v>
      </c>
      <c r="D122" s="235">
        <f>SUM(D123:D124)</f>
        <v>0</v>
      </c>
      <c r="E122" s="235">
        <f>SUM(E123:E124)</f>
        <v>0</v>
      </c>
      <c r="F122" s="181" t="str">
        <f t="shared" si="3"/>
        <v>-</v>
      </c>
      <c r="G122" s="198"/>
      <c r="H122" s="198"/>
      <c r="I122" s="198"/>
      <c r="J122" s="198"/>
      <c r="K122" s="198"/>
      <c r="L122" s="198"/>
      <c r="M122" s="198"/>
      <c r="N122" s="198"/>
      <c r="O122" s="198"/>
      <c r="P122" s="198"/>
      <c r="Q122" s="198"/>
      <c r="R122" s="198"/>
      <c r="S122" s="198"/>
      <c r="T122" s="198"/>
      <c r="U122" s="198"/>
      <c r="V122" s="198"/>
      <c r="W122" s="198"/>
      <c r="X122" s="198"/>
      <c r="Y122" s="198"/>
    </row>
    <row r="123" spans="1:25" ht="12.75" customHeight="1" x14ac:dyDescent="0.2">
      <c r="A123" s="204" t="s">
        <v>2777</v>
      </c>
      <c r="B123" s="151" t="s">
        <v>2778</v>
      </c>
      <c r="C123" s="234" t="s">
        <v>2777</v>
      </c>
      <c r="D123" s="236">
        <v>0</v>
      </c>
      <c r="E123" s="236">
        <v>0</v>
      </c>
      <c r="F123" s="181" t="str">
        <f t="shared" si="3"/>
        <v>-</v>
      </c>
      <c r="G123" s="198"/>
      <c r="H123" s="198"/>
      <c r="I123" s="198"/>
      <c r="J123" s="198"/>
      <c r="K123" s="198"/>
      <c r="L123" s="198"/>
      <c r="M123" s="198"/>
      <c r="N123" s="198"/>
      <c r="O123" s="198"/>
      <c r="P123" s="198"/>
      <c r="Q123" s="198"/>
      <c r="R123" s="198"/>
      <c r="S123" s="198"/>
      <c r="T123" s="198"/>
      <c r="U123" s="198"/>
      <c r="V123" s="198"/>
      <c r="W123" s="198"/>
      <c r="X123" s="198"/>
      <c r="Y123" s="198"/>
    </row>
    <row r="124" spans="1:25" ht="12.75" customHeight="1" x14ac:dyDescent="0.2">
      <c r="A124" s="204" t="s">
        <v>2779</v>
      </c>
      <c r="B124" s="151" t="s">
        <v>2780</v>
      </c>
      <c r="C124" s="234" t="s">
        <v>2779</v>
      </c>
      <c r="D124" s="236">
        <v>0</v>
      </c>
      <c r="E124" s="236">
        <v>0</v>
      </c>
      <c r="F124" s="181" t="str">
        <f t="shared" si="3"/>
        <v>-</v>
      </c>
      <c r="G124" s="198"/>
      <c r="H124" s="198"/>
      <c r="I124" s="198"/>
      <c r="J124" s="198"/>
      <c r="K124" s="198"/>
      <c r="L124" s="198"/>
      <c r="M124" s="198"/>
      <c r="N124" s="198"/>
      <c r="O124" s="198"/>
      <c r="P124" s="198"/>
      <c r="Q124" s="198"/>
      <c r="R124" s="198"/>
      <c r="S124" s="198"/>
      <c r="T124" s="198"/>
      <c r="U124" s="198"/>
      <c r="V124" s="198"/>
      <c r="W124" s="198"/>
      <c r="X124" s="198"/>
      <c r="Y124" s="198"/>
    </row>
    <row r="125" spans="1:25" ht="12.75" customHeight="1" x14ac:dyDescent="0.2">
      <c r="A125" s="204" t="s">
        <v>2781</v>
      </c>
      <c r="B125" s="151" t="s">
        <v>2782</v>
      </c>
      <c r="C125" s="234" t="s">
        <v>2781</v>
      </c>
      <c r="D125" s="236">
        <v>0</v>
      </c>
      <c r="E125" s="236">
        <v>0</v>
      </c>
      <c r="F125" s="181" t="str">
        <f t="shared" si="3"/>
        <v>-</v>
      </c>
      <c r="G125" s="198"/>
      <c r="H125" s="198"/>
      <c r="I125" s="198"/>
      <c r="J125" s="198"/>
      <c r="K125" s="198"/>
      <c r="L125" s="198"/>
      <c r="M125" s="198"/>
      <c r="N125" s="198"/>
      <c r="O125" s="198"/>
      <c r="P125" s="198"/>
      <c r="Q125" s="198"/>
      <c r="R125" s="198"/>
      <c r="S125" s="198"/>
      <c r="T125" s="198"/>
      <c r="U125" s="198"/>
      <c r="V125" s="198"/>
      <c r="W125" s="198"/>
      <c r="X125" s="198"/>
      <c r="Y125" s="198"/>
    </row>
    <row r="126" spans="1:25" ht="12.75" customHeight="1" x14ac:dyDescent="0.2">
      <c r="A126" s="204" t="s">
        <v>2783</v>
      </c>
      <c r="B126" s="151" t="s">
        <v>2784</v>
      </c>
      <c r="C126" s="234" t="s">
        <v>2783</v>
      </c>
      <c r="D126" s="236">
        <v>0</v>
      </c>
      <c r="E126" s="236">
        <v>0</v>
      </c>
      <c r="F126" s="181" t="str">
        <f t="shared" si="3"/>
        <v>-</v>
      </c>
      <c r="G126" s="198"/>
      <c r="H126" s="198"/>
      <c r="I126" s="198"/>
      <c r="J126" s="198"/>
      <c r="K126" s="198"/>
      <c r="L126" s="198"/>
      <c r="M126" s="198"/>
      <c r="N126" s="198"/>
      <c r="O126" s="198"/>
      <c r="P126" s="198"/>
      <c r="Q126" s="198"/>
      <c r="R126" s="198"/>
      <c r="S126" s="198"/>
      <c r="T126" s="198"/>
      <c r="U126" s="198"/>
      <c r="V126" s="198"/>
      <c r="W126" s="198"/>
      <c r="X126" s="198"/>
      <c r="Y126" s="198"/>
    </row>
    <row r="127" spans="1:25" ht="12.75" customHeight="1" x14ac:dyDescent="0.2">
      <c r="A127" s="204" t="s">
        <v>2785</v>
      </c>
      <c r="B127" s="151" t="s">
        <v>2786</v>
      </c>
      <c r="C127" s="234" t="s">
        <v>2785</v>
      </c>
      <c r="D127" s="236">
        <v>0</v>
      </c>
      <c r="E127" s="236">
        <v>0</v>
      </c>
      <c r="F127" s="181" t="str">
        <f t="shared" si="3"/>
        <v>-</v>
      </c>
      <c r="G127" s="198"/>
      <c r="H127" s="198"/>
      <c r="I127" s="198"/>
      <c r="J127" s="198"/>
      <c r="K127" s="198"/>
      <c r="L127" s="198"/>
      <c r="M127" s="198"/>
      <c r="N127" s="198"/>
      <c r="O127" s="198"/>
      <c r="P127" s="198"/>
      <c r="Q127" s="198"/>
      <c r="R127" s="198"/>
      <c r="S127" s="198"/>
      <c r="T127" s="198"/>
      <c r="U127" s="198"/>
      <c r="V127" s="198"/>
      <c r="W127" s="198"/>
      <c r="X127" s="198"/>
      <c r="Y127" s="198"/>
    </row>
    <row r="128" spans="1:25" ht="12.75" customHeight="1" x14ac:dyDescent="0.2">
      <c r="A128" s="204" t="s">
        <v>2787</v>
      </c>
      <c r="B128" s="151" t="s">
        <v>2788</v>
      </c>
      <c r="C128" s="234" t="s">
        <v>2787</v>
      </c>
      <c r="D128" s="236">
        <v>0</v>
      </c>
      <c r="E128" s="236">
        <v>0</v>
      </c>
      <c r="F128" s="181" t="str">
        <f t="shared" si="3"/>
        <v>-</v>
      </c>
      <c r="G128" s="198"/>
      <c r="H128" s="198"/>
      <c r="I128" s="198"/>
      <c r="J128" s="198"/>
      <c r="K128" s="198"/>
      <c r="L128" s="198"/>
      <c r="M128" s="198"/>
      <c r="N128" s="198"/>
      <c r="O128" s="198"/>
      <c r="P128" s="198"/>
      <c r="Q128" s="198"/>
      <c r="R128" s="198"/>
      <c r="S128" s="198"/>
      <c r="T128" s="198"/>
      <c r="U128" s="198"/>
      <c r="V128" s="198"/>
      <c r="W128" s="198"/>
      <c r="X128" s="198"/>
      <c r="Y128" s="198"/>
    </row>
    <row r="129" spans="1:25" ht="12.75" customHeight="1" x14ac:dyDescent="0.2">
      <c r="A129" s="204" t="s">
        <v>2789</v>
      </c>
      <c r="B129" s="151" t="s">
        <v>2790</v>
      </c>
      <c r="C129" s="234" t="s">
        <v>2789</v>
      </c>
      <c r="D129" s="235">
        <f>D130+D133+SUM(D134:D140)</f>
        <v>0</v>
      </c>
      <c r="E129" s="235">
        <f>E130+E133+SUM(E134:E140)</f>
        <v>0</v>
      </c>
      <c r="F129" s="181" t="str">
        <f t="shared" si="3"/>
        <v>-</v>
      </c>
      <c r="G129" s="198"/>
      <c r="H129" s="198"/>
      <c r="I129" s="198"/>
      <c r="J129" s="198"/>
      <c r="K129" s="198"/>
      <c r="L129" s="198"/>
      <c r="M129" s="198"/>
      <c r="N129" s="198"/>
      <c r="O129" s="198"/>
      <c r="P129" s="198"/>
      <c r="Q129" s="198"/>
      <c r="R129" s="198"/>
      <c r="S129" s="198"/>
      <c r="T129" s="198"/>
      <c r="U129" s="198"/>
      <c r="V129" s="198"/>
      <c r="W129" s="198"/>
      <c r="X129" s="198"/>
      <c r="Y129" s="198"/>
    </row>
    <row r="130" spans="1:25" ht="12.75" customHeight="1" x14ac:dyDescent="0.2">
      <c r="A130" s="204" t="s">
        <v>2791</v>
      </c>
      <c r="B130" s="151" t="s">
        <v>2792</v>
      </c>
      <c r="C130" s="234" t="s">
        <v>2791</v>
      </c>
      <c r="D130" s="235">
        <f>SUM(D131:D132)</f>
        <v>0</v>
      </c>
      <c r="E130" s="235">
        <f>SUM(E131:E132)</f>
        <v>0</v>
      </c>
      <c r="F130" s="181" t="str">
        <f t="shared" si="3"/>
        <v>-</v>
      </c>
      <c r="G130" s="198"/>
      <c r="H130" s="198"/>
      <c r="I130" s="198"/>
      <c r="J130" s="198"/>
      <c r="K130" s="198"/>
      <c r="L130" s="198"/>
      <c r="M130" s="198"/>
      <c r="N130" s="198"/>
      <c r="O130" s="198"/>
      <c r="P130" s="198"/>
      <c r="Q130" s="198"/>
      <c r="R130" s="198"/>
      <c r="S130" s="198"/>
      <c r="T130" s="198"/>
      <c r="U130" s="198"/>
      <c r="V130" s="198"/>
      <c r="W130" s="198"/>
      <c r="X130" s="198"/>
      <c r="Y130" s="198"/>
    </row>
    <row r="131" spans="1:25" ht="12.75" customHeight="1" x14ac:dyDescent="0.2">
      <c r="A131" s="204" t="s">
        <v>2793</v>
      </c>
      <c r="B131" s="151" t="s">
        <v>2794</v>
      </c>
      <c r="C131" s="234" t="s">
        <v>2793</v>
      </c>
      <c r="D131" s="236">
        <v>0</v>
      </c>
      <c r="E131" s="236">
        <v>0</v>
      </c>
      <c r="F131" s="181" t="str">
        <f t="shared" si="3"/>
        <v>-</v>
      </c>
      <c r="G131" s="198"/>
      <c r="H131" s="198"/>
      <c r="I131" s="198"/>
      <c r="J131" s="198"/>
      <c r="K131" s="198"/>
      <c r="L131" s="198"/>
      <c r="M131" s="198"/>
      <c r="N131" s="198"/>
      <c r="O131" s="198"/>
      <c r="P131" s="198"/>
      <c r="Q131" s="198"/>
      <c r="R131" s="198"/>
      <c r="S131" s="198"/>
      <c r="T131" s="198"/>
      <c r="U131" s="198"/>
      <c r="V131" s="198"/>
      <c r="W131" s="198"/>
      <c r="X131" s="198"/>
      <c r="Y131" s="198"/>
    </row>
    <row r="132" spans="1:25" ht="12.75" customHeight="1" x14ac:dyDescent="0.2">
      <c r="A132" s="204" t="s">
        <v>2795</v>
      </c>
      <c r="B132" s="151" t="s">
        <v>2796</v>
      </c>
      <c r="C132" s="234" t="s">
        <v>2795</v>
      </c>
      <c r="D132" s="236">
        <v>0</v>
      </c>
      <c r="E132" s="236">
        <v>0</v>
      </c>
      <c r="F132" s="181" t="str">
        <f t="shared" si="3"/>
        <v>-</v>
      </c>
      <c r="G132" s="198"/>
      <c r="H132" s="198"/>
      <c r="I132" s="198"/>
      <c r="J132" s="198"/>
      <c r="K132" s="198"/>
      <c r="L132" s="198"/>
      <c r="M132" s="198"/>
      <c r="N132" s="198"/>
      <c r="O132" s="198"/>
      <c r="P132" s="198"/>
      <c r="Q132" s="198"/>
      <c r="R132" s="198"/>
      <c r="S132" s="198"/>
      <c r="T132" s="198"/>
      <c r="U132" s="198"/>
      <c r="V132" s="198"/>
      <c r="W132" s="198"/>
      <c r="X132" s="198"/>
      <c r="Y132" s="198"/>
    </row>
    <row r="133" spans="1:25" ht="12.75" customHeight="1" x14ac:dyDescent="0.2">
      <c r="A133" s="204" t="s">
        <v>2797</v>
      </c>
      <c r="B133" s="151" t="s">
        <v>2798</v>
      </c>
      <c r="C133" s="234" t="s">
        <v>2797</v>
      </c>
      <c r="D133" s="236">
        <v>0</v>
      </c>
      <c r="E133" s="236">
        <v>0</v>
      </c>
      <c r="F133" s="181" t="str">
        <f t="shared" ref="F133:F164" si="4">IF(D133&gt;0,IF(E133/D133&gt;=100,"&gt;&gt;100",E133/D133*100),"-")</f>
        <v>-</v>
      </c>
      <c r="G133" s="198"/>
      <c r="H133" s="198"/>
      <c r="I133" s="198"/>
      <c r="J133" s="198"/>
      <c r="K133" s="198"/>
      <c r="L133" s="198"/>
      <c r="M133" s="198"/>
      <c r="N133" s="198"/>
      <c r="O133" s="198"/>
      <c r="P133" s="198"/>
      <c r="Q133" s="198"/>
      <c r="R133" s="198"/>
      <c r="S133" s="198"/>
      <c r="T133" s="198"/>
      <c r="U133" s="198"/>
      <c r="V133" s="198"/>
      <c r="W133" s="198"/>
      <c r="X133" s="198"/>
      <c r="Y133" s="198"/>
    </row>
    <row r="134" spans="1:25" ht="12.75" customHeight="1" x14ac:dyDescent="0.2">
      <c r="A134" s="204" t="s">
        <v>2799</v>
      </c>
      <c r="B134" s="151" t="s">
        <v>2800</v>
      </c>
      <c r="C134" s="234" t="s">
        <v>2799</v>
      </c>
      <c r="D134" s="236">
        <v>0</v>
      </c>
      <c r="E134" s="236">
        <v>0</v>
      </c>
      <c r="F134" s="181" t="str">
        <f t="shared" si="4"/>
        <v>-</v>
      </c>
      <c r="G134" s="198"/>
      <c r="H134" s="198"/>
      <c r="I134" s="198"/>
      <c r="J134" s="198"/>
      <c r="K134" s="198"/>
      <c r="L134" s="198"/>
      <c r="M134" s="198"/>
      <c r="N134" s="198"/>
      <c r="O134" s="198"/>
      <c r="P134" s="198"/>
      <c r="Q134" s="198"/>
      <c r="R134" s="198"/>
      <c r="S134" s="198"/>
      <c r="T134" s="198"/>
      <c r="U134" s="198"/>
      <c r="V134" s="198"/>
      <c r="W134" s="198"/>
      <c r="X134" s="198"/>
      <c r="Y134" s="198"/>
    </row>
    <row r="135" spans="1:25" ht="12.75" customHeight="1" x14ac:dyDescent="0.2">
      <c r="A135" s="204" t="s">
        <v>2801</v>
      </c>
      <c r="B135" s="151" t="s">
        <v>2802</v>
      </c>
      <c r="C135" s="234" t="s">
        <v>2801</v>
      </c>
      <c r="D135" s="236">
        <v>0</v>
      </c>
      <c r="E135" s="236">
        <v>0</v>
      </c>
      <c r="F135" s="181" t="str">
        <f t="shared" si="4"/>
        <v>-</v>
      </c>
      <c r="G135" s="198"/>
      <c r="H135" s="198"/>
      <c r="I135" s="198"/>
      <c r="J135" s="198"/>
      <c r="K135" s="198"/>
      <c r="L135" s="198"/>
      <c r="M135" s="198"/>
      <c r="N135" s="198"/>
      <c r="O135" s="198"/>
      <c r="P135" s="198"/>
      <c r="Q135" s="198"/>
      <c r="R135" s="198"/>
      <c r="S135" s="198"/>
      <c r="T135" s="198"/>
      <c r="U135" s="198"/>
      <c r="V135" s="198"/>
      <c r="W135" s="198"/>
      <c r="X135" s="198"/>
      <c r="Y135" s="198"/>
    </row>
    <row r="136" spans="1:25" ht="12.75" customHeight="1" x14ac:dyDescent="0.2">
      <c r="A136" s="204" t="s">
        <v>2803</v>
      </c>
      <c r="B136" s="151" t="s">
        <v>2804</v>
      </c>
      <c r="C136" s="234" t="s">
        <v>2803</v>
      </c>
      <c r="D136" s="236">
        <v>0</v>
      </c>
      <c r="E136" s="236">
        <v>0</v>
      </c>
      <c r="F136" s="181" t="str">
        <f t="shared" si="4"/>
        <v>-</v>
      </c>
      <c r="G136" s="198"/>
      <c r="H136" s="198"/>
      <c r="I136" s="198"/>
      <c r="J136" s="198"/>
      <c r="K136" s="198"/>
      <c r="L136" s="198"/>
      <c r="M136" s="198"/>
      <c r="N136" s="198"/>
      <c r="O136" s="198"/>
      <c r="P136" s="198"/>
      <c r="Q136" s="198"/>
      <c r="R136" s="198"/>
      <c r="S136" s="198"/>
      <c r="T136" s="198"/>
      <c r="U136" s="198"/>
      <c r="V136" s="198"/>
      <c r="W136" s="198"/>
      <c r="X136" s="198"/>
      <c r="Y136" s="198"/>
    </row>
    <row r="137" spans="1:25" ht="12.75" customHeight="1" x14ac:dyDescent="0.2">
      <c r="A137" s="204" t="s">
        <v>2805</v>
      </c>
      <c r="B137" s="151" t="s">
        <v>1649</v>
      </c>
      <c r="C137" s="234" t="s">
        <v>2805</v>
      </c>
      <c r="D137" s="236">
        <v>0</v>
      </c>
      <c r="E137" s="236">
        <v>0</v>
      </c>
      <c r="F137" s="181" t="str">
        <f t="shared" si="4"/>
        <v>-</v>
      </c>
      <c r="G137" s="198"/>
      <c r="H137" s="198"/>
      <c r="I137" s="198"/>
      <c r="J137" s="198"/>
      <c r="K137" s="198"/>
      <c r="L137" s="198"/>
      <c r="M137" s="198"/>
      <c r="N137" s="198"/>
      <c r="O137" s="198"/>
      <c r="P137" s="198"/>
      <c r="Q137" s="198"/>
      <c r="R137" s="198"/>
      <c r="S137" s="198"/>
      <c r="T137" s="198"/>
      <c r="U137" s="198"/>
      <c r="V137" s="198"/>
      <c r="W137" s="198"/>
      <c r="X137" s="198"/>
      <c r="Y137" s="198"/>
    </row>
    <row r="138" spans="1:25" ht="24" customHeight="1" x14ac:dyDescent="0.2">
      <c r="A138" s="204" t="s">
        <v>2806</v>
      </c>
      <c r="B138" s="156" t="s">
        <v>2807</v>
      </c>
      <c r="C138" s="234" t="s">
        <v>2806</v>
      </c>
      <c r="D138" s="236">
        <v>0</v>
      </c>
      <c r="E138" s="236">
        <v>0</v>
      </c>
      <c r="F138" s="181" t="str">
        <f t="shared" si="4"/>
        <v>-</v>
      </c>
      <c r="G138" s="198"/>
      <c r="H138" s="198"/>
      <c r="I138" s="198"/>
      <c r="J138" s="198"/>
      <c r="K138" s="198"/>
      <c r="L138" s="198"/>
      <c r="M138" s="198"/>
      <c r="N138" s="198"/>
      <c r="O138" s="198"/>
      <c r="P138" s="198"/>
      <c r="Q138" s="198"/>
      <c r="R138" s="198"/>
      <c r="S138" s="198"/>
      <c r="T138" s="198"/>
      <c r="U138" s="198"/>
      <c r="V138" s="198"/>
      <c r="W138" s="198"/>
      <c r="X138" s="198"/>
      <c r="Y138" s="198"/>
    </row>
    <row r="139" spans="1:25" ht="12.75" customHeight="1" x14ac:dyDescent="0.2">
      <c r="A139" s="204" t="s">
        <v>2808</v>
      </c>
      <c r="B139" s="151" t="s">
        <v>2809</v>
      </c>
      <c r="C139" s="234" t="s">
        <v>2808</v>
      </c>
      <c r="D139" s="236">
        <v>0</v>
      </c>
      <c r="E139" s="236">
        <v>0</v>
      </c>
      <c r="F139" s="181" t="str">
        <f t="shared" si="4"/>
        <v>-</v>
      </c>
      <c r="G139" s="198"/>
      <c r="H139" s="198"/>
      <c r="I139" s="198"/>
      <c r="J139" s="198"/>
      <c r="K139" s="198"/>
      <c r="L139" s="198"/>
      <c r="M139" s="198"/>
      <c r="N139" s="198"/>
      <c r="O139" s="198"/>
      <c r="P139" s="198"/>
      <c r="Q139" s="198"/>
      <c r="R139" s="198"/>
      <c r="S139" s="198"/>
      <c r="T139" s="198"/>
      <c r="U139" s="198"/>
      <c r="V139" s="198"/>
      <c r="W139" s="198"/>
      <c r="X139" s="198"/>
      <c r="Y139" s="198"/>
    </row>
    <row r="140" spans="1:25" ht="12.75" customHeight="1" x14ac:dyDescent="0.2">
      <c r="A140" s="204" t="s">
        <v>2810</v>
      </c>
      <c r="B140" s="151" t="s">
        <v>2811</v>
      </c>
      <c r="C140" s="234" t="s">
        <v>2810</v>
      </c>
      <c r="D140" s="236">
        <v>0</v>
      </c>
      <c r="E140" s="236">
        <v>0</v>
      </c>
      <c r="F140" s="181" t="str">
        <f t="shared" si="4"/>
        <v>-</v>
      </c>
      <c r="G140" s="198"/>
      <c r="H140" s="198"/>
      <c r="I140" s="198"/>
      <c r="J140" s="198"/>
      <c r="K140" s="198"/>
      <c r="L140" s="198"/>
      <c r="M140" s="198"/>
      <c r="N140" s="198"/>
      <c r="O140" s="198"/>
      <c r="P140" s="198"/>
      <c r="Q140" s="198"/>
      <c r="R140" s="198"/>
      <c r="S140" s="198"/>
      <c r="T140" s="198"/>
      <c r="U140" s="198"/>
      <c r="V140" s="198"/>
      <c r="W140" s="198"/>
      <c r="X140" s="198"/>
      <c r="Y140" s="198"/>
    </row>
    <row r="141" spans="1:25" ht="12.75" customHeight="1" x14ac:dyDescent="0.2">
      <c r="A141" s="237"/>
      <c r="B141" s="238" t="s">
        <v>2812</v>
      </c>
      <c r="C141" s="239" t="s">
        <v>2813</v>
      </c>
      <c r="D141" s="240">
        <f>D5+D22+D28+D35+D75+D82+D89+D107+D114+D129</f>
        <v>902760.77</v>
      </c>
      <c r="E141" s="240">
        <f>E5+E22+E28+E35+E75+E82+E89+E107+E114+E129</f>
        <v>1094164.46</v>
      </c>
      <c r="F141" s="241">
        <f t="shared" si="4"/>
        <v>121.20203894105855</v>
      </c>
      <c r="G141" s="198"/>
      <c r="H141" s="198"/>
      <c r="I141" s="198"/>
      <c r="J141" s="198"/>
      <c r="K141" s="198"/>
      <c r="L141" s="198"/>
      <c r="M141" s="198"/>
      <c r="N141" s="198"/>
      <c r="O141" s="198"/>
      <c r="P141" s="198"/>
      <c r="Q141" s="198"/>
      <c r="R141" s="198"/>
      <c r="S141" s="198"/>
      <c r="T141" s="198"/>
      <c r="U141" s="198"/>
      <c r="V141" s="198"/>
      <c r="W141" s="198"/>
      <c r="X141" s="198"/>
      <c r="Y141" s="198"/>
    </row>
    <row r="142" spans="1:25" ht="12" customHeight="1" x14ac:dyDescent="0.2">
      <c r="A142" s="184"/>
      <c r="B142" s="185"/>
      <c r="C142" s="242"/>
      <c r="D142" s="187"/>
      <c r="E142" s="187"/>
      <c r="F142" s="198"/>
      <c r="G142" s="198"/>
      <c r="H142" s="198"/>
      <c r="I142" s="198"/>
      <c r="J142" s="198"/>
      <c r="K142" s="198"/>
      <c r="L142" s="198"/>
      <c r="M142" s="198"/>
      <c r="N142" s="198"/>
      <c r="O142" s="198"/>
      <c r="P142" s="198"/>
      <c r="Q142" s="198"/>
      <c r="R142" s="198"/>
      <c r="S142" s="198"/>
      <c r="T142" s="198"/>
      <c r="U142" s="198"/>
      <c r="V142" s="198"/>
      <c r="W142" s="198"/>
      <c r="X142" s="198"/>
      <c r="Y142" s="198"/>
    </row>
    <row r="143" spans="1:25" ht="12" customHeight="1" x14ac:dyDescent="0.2">
      <c r="A143" s="184"/>
      <c r="B143" s="185"/>
      <c r="C143" s="242"/>
      <c r="D143" s="13"/>
      <c r="E143" s="51"/>
      <c r="F143" s="198"/>
      <c r="G143" s="198"/>
      <c r="H143" s="198"/>
      <c r="I143" s="198"/>
      <c r="J143" s="198"/>
      <c r="K143" s="198"/>
      <c r="L143" s="198"/>
      <c r="M143" s="198"/>
      <c r="N143" s="198"/>
      <c r="O143" s="198"/>
      <c r="P143" s="198"/>
      <c r="Q143" s="198"/>
      <c r="R143" s="198"/>
      <c r="S143" s="198"/>
      <c r="T143" s="198"/>
      <c r="U143" s="198"/>
      <c r="V143" s="198"/>
      <c r="W143" s="198"/>
      <c r="X143" s="198"/>
      <c r="Y143" s="198"/>
    </row>
    <row r="144" spans="1:25" ht="12" customHeight="1" x14ac:dyDescent="0.2">
      <c r="A144" s="184"/>
      <c r="B144" s="185"/>
      <c r="C144" s="242"/>
      <c r="D144" s="187"/>
      <c r="E144" s="187"/>
      <c r="F144" s="198"/>
      <c r="G144" s="198"/>
      <c r="H144" s="198"/>
      <c r="I144" s="198"/>
      <c r="J144" s="198"/>
      <c r="K144" s="198"/>
      <c r="L144" s="198"/>
      <c r="M144" s="198"/>
      <c r="N144" s="198"/>
      <c r="O144" s="198"/>
      <c r="P144" s="198"/>
      <c r="Q144" s="198"/>
      <c r="R144" s="198"/>
      <c r="S144" s="198"/>
      <c r="T144" s="198"/>
      <c r="U144" s="198"/>
      <c r="V144" s="198"/>
      <c r="W144" s="198"/>
      <c r="X144" s="198"/>
      <c r="Y144" s="198"/>
    </row>
    <row r="145" spans="1:25" ht="12" customHeight="1" x14ac:dyDescent="0.2">
      <c r="A145" s="184"/>
      <c r="B145" s="185"/>
      <c r="C145" s="242"/>
      <c r="D145" s="187"/>
      <c r="E145" s="187"/>
      <c r="F145" s="198"/>
      <c r="G145" s="198"/>
      <c r="H145" s="198"/>
      <c r="I145" s="198"/>
      <c r="J145" s="198"/>
      <c r="K145" s="198"/>
      <c r="L145" s="198"/>
      <c r="M145" s="198"/>
      <c r="N145" s="198"/>
      <c r="O145" s="198"/>
      <c r="P145" s="198"/>
      <c r="Q145" s="198"/>
      <c r="R145" s="198"/>
      <c r="S145" s="198"/>
      <c r="T145" s="198"/>
      <c r="U145" s="198"/>
      <c r="V145" s="198"/>
      <c r="W145" s="198"/>
      <c r="X145" s="198"/>
      <c r="Y145" s="198"/>
    </row>
    <row r="146" spans="1:25" ht="12" customHeight="1" x14ac:dyDescent="0.2">
      <c r="A146" s="184"/>
      <c r="B146" s="185"/>
      <c r="C146" s="242"/>
      <c r="D146" s="187"/>
      <c r="E146" s="187"/>
      <c r="F146" s="198"/>
      <c r="G146" s="198"/>
      <c r="H146" s="198"/>
      <c r="I146" s="198"/>
      <c r="J146" s="198"/>
      <c r="K146" s="198"/>
      <c r="L146" s="198"/>
      <c r="M146" s="198"/>
      <c r="N146" s="198"/>
      <c r="O146" s="198"/>
      <c r="P146" s="198"/>
      <c r="Q146" s="198"/>
      <c r="R146" s="198"/>
      <c r="S146" s="198"/>
      <c r="T146" s="198"/>
      <c r="U146" s="198"/>
      <c r="V146" s="198"/>
      <c r="W146" s="198"/>
      <c r="X146" s="198"/>
      <c r="Y146" s="198"/>
    </row>
    <row r="147" spans="1:25" ht="12" customHeight="1" x14ac:dyDescent="0.2">
      <c r="A147" s="184"/>
      <c r="B147" s="185"/>
      <c r="C147" s="242"/>
      <c r="D147" s="187"/>
      <c r="E147" s="187"/>
      <c r="F147" s="198"/>
      <c r="G147" s="198"/>
      <c r="H147" s="198"/>
      <c r="I147" s="198"/>
      <c r="J147" s="198"/>
      <c r="K147" s="198"/>
      <c r="L147" s="198"/>
      <c r="M147" s="198"/>
      <c r="N147" s="198"/>
      <c r="O147" s="198"/>
      <c r="P147" s="198"/>
      <c r="Q147" s="198"/>
      <c r="R147" s="198"/>
      <c r="S147" s="198"/>
      <c r="T147" s="198"/>
      <c r="U147" s="198"/>
      <c r="V147" s="198"/>
      <c r="W147" s="198"/>
      <c r="X147" s="198"/>
      <c r="Y147" s="198"/>
    </row>
    <row r="148" spans="1:25" ht="12" customHeight="1" x14ac:dyDescent="0.2">
      <c r="A148" s="184"/>
      <c r="B148" s="185"/>
      <c r="C148" s="242"/>
      <c r="D148" s="187"/>
      <c r="E148" s="187"/>
      <c r="F148" s="198"/>
      <c r="G148" s="198"/>
      <c r="H148" s="198"/>
      <c r="I148" s="198"/>
      <c r="J148" s="198"/>
      <c r="K148" s="198"/>
      <c r="L148" s="198"/>
      <c r="M148" s="198"/>
      <c r="N148" s="198"/>
      <c r="O148" s="198"/>
      <c r="P148" s="198"/>
      <c r="Q148" s="198"/>
      <c r="R148" s="198"/>
      <c r="S148" s="198"/>
      <c r="T148" s="198"/>
      <c r="U148" s="198"/>
      <c r="V148" s="198"/>
      <c r="W148" s="198"/>
      <c r="X148" s="198"/>
      <c r="Y148" s="198"/>
    </row>
    <row r="149" spans="1:25" ht="12" customHeight="1" x14ac:dyDescent="0.2">
      <c r="A149" s="184"/>
      <c r="B149" s="185"/>
      <c r="C149" s="242"/>
      <c r="D149" s="187"/>
      <c r="E149" s="187"/>
      <c r="F149" s="198"/>
      <c r="G149" s="198"/>
      <c r="H149" s="198"/>
      <c r="I149" s="198"/>
      <c r="J149" s="198"/>
      <c r="K149" s="198"/>
      <c r="L149" s="198"/>
      <c r="M149" s="198"/>
      <c r="N149" s="198"/>
      <c r="O149" s="198"/>
      <c r="P149" s="198"/>
      <c r="Q149" s="198"/>
      <c r="R149" s="198"/>
      <c r="S149" s="198"/>
      <c r="T149" s="198"/>
      <c r="U149" s="198"/>
      <c r="V149" s="198"/>
      <c r="W149" s="198"/>
      <c r="X149" s="198"/>
      <c r="Y149" s="198"/>
    </row>
    <row r="150" spans="1:25" ht="12" customHeight="1" x14ac:dyDescent="0.2">
      <c r="A150" s="184"/>
      <c r="B150" s="185"/>
      <c r="C150" s="242"/>
      <c r="D150" s="187"/>
      <c r="E150" s="187"/>
      <c r="F150" s="198"/>
      <c r="G150" s="198"/>
      <c r="H150" s="198"/>
      <c r="I150" s="198"/>
      <c r="J150" s="198"/>
      <c r="K150" s="198"/>
      <c r="L150" s="198"/>
      <c r="M150" s="198"/>
      <c r="N150" s="198"/>
      <c r="O150" s="198"/>
      <c r="P150" s="198"/>
      <c r="Q150" s="198"/>
      <c r="R150" s="198"/>
      <c r="S150" s="198"/>
      <c r="T150" s="198"/>
      <c r="U150" s="198"/>
      <c r="V150" s="198"/>
      <c r="W150" s="198"/>
      <c r="X150" s="198"/>
      <c r="Y150" s="198"/>
    </row>
    <row r="151" spans="1:25" ht="12" customHeight="1" x14ac:dyDescent="0.2">
      <c r="A151" s="184"/>
      <c r="B151" s="185"/>
      <c r="C151" s="242"/>
      <c r="D151" s="187"/>
      <c r="E151" s="187"/>
      <c r="F151" s="198"/>
      <c r="G151" s="198"/>
      <c r="H151" s="198"/>
      <c r="I151" s="198"/>
      <c r="J151" s="198"/>
      <c r="K151" s="198"/>
      <c r="L151" s="198"/>
      <c r="M151" s="198"/>
      <c r="N151" s="198"/>
      <c r="O151" s="198"/>
      <c r="P151" s="198"/>
      <c r="Q151" s="198"/>
      <c r="R151" s="198"/>
      <c r="S151" s="198"/>
      <c r="T151" s="198"/>
      <c r="U151" s="198"/>
      <c r="V151" s="198"/>
      <c r="W151" s="198"/>
      <c r="X151" s="198"/>
      <c r="Y151" s="198"/>
    </row>
    <row r="152" spans="1:25" ht="12" customHeight="1" x14ac:dyDescent="0.2">
      <c r="A152" s="184"/>
      <c r="B152" s="185"/>
      <c r="C152" s="242"/>
      <c r="D152" s="187"/>
      <c r="E152" s="187"/>
      <c r="F152" s="198"/>
      <c r="G152" s="198"/>
      <c r="H152" s="198"/>
      <c r="I152" s="198"/>
      <c r="J152" s="198"/>
      <c r="K152" s="198"/>
      <c r="L152" s="198"/>
      <c r="M152" s="198"/>
      <c r="N152" s="198"/>
      <c r="O152" s="198"/>
      <c r="P152" s="198"/>
      <c r="Q152" s="198"/>
      <c r="R152" s="198"/>
      <c r="S152" s="198"/>
      <c r="T152" s="198"/>
      <c r="U152" s="198"/>
      <c r="V152" s="198"/>
      <c r="W152" s="198"/>
      <c r="X152" s="198"/>
      <c r="Y152" s="198"/>
    </row>
    <row r="153" spans="1:25" ht="12" customHeight="1" x14ac:dyDescent="0.2">
      <c r="A153" s="184"/>
      <c r="B153" s="185"/>
      <c r="C153" s="242"/>
      <c r="D153" s="187"/>
      <c r="E153" s="187"/>
      <c r="F153" s="198"/>
      <c r="G153" s="198"/>
      <c r="H153" s="198"/>
      <c r="I153" s="198"/>
      <c r="J153" s="198"/>
      <c r="K153" s="198"/>
      <c r="L153" s="198"/>
      <c r="M153" s="198"/>
      <c r="N153" s="198"/>
      <c r="O153" s="198"/>
      <c r="P153" s="198"/>
      <c r="Q153" s="198"/>
      <c r="R153" s="198"/>
      <c r="S153" s="198"/>
      <c r="T153" s="198"/>
      <c r="U153" s="198"/>
      <c r="V153" s="198"/>
      <c r="W153" s="198"/>
      <c r="X153" s="198"/>
      <c r="Y153" s="198"/>
    </row>
    <row r="154" spans="1:25" ht="12" customHeight="1" x14ac:dyDescent="0.2">
      <c r="A154" s="184"/>
      <c r="B154" s="185"/>
      <c r="C154" s="242"/>
      <c r="D154" s="187"/>
      <c r="E154" s="187"/>
      <c r="F154" s="198"/>
      <c r="G154" s="198"/>
      <c r="H154" s="198"/>
      <c r="I154" s="198"/>
      <c r="J154" s="198"/>
      <c r="K154" s="198"/>
      <c r="L154" s="198"/>
      <c r="M154" s="198"/>
      <c r="N154" s="198"/>
      <c r="O154" s="198"/>
      <c r="P154" s="198"/>
      <c r="Q154" s="198"/>
      <c r="R154" s="198"/>
      <c r="S154" s="198"/>
      <c r="T154" s="198"/>
      <c r="U154" s="198"/>
      <c r="V154" s="198"/>
      <c r="W154" s="198"/>
      <c r="X154" s="198"/>
      <c r="Y154" s="198"/>
    </row>
    <row r="155" spans="1:25" ht="12.75" customHeight="1" x14ac:dyDescent="0.2">
      <c r="A155" s="184"/>
      <c r="B155" s="185"/>
      <c r="C155" s="242"/>
      <c r="D155" s="187"/>
      <c r="E155" s="187"/>
      <c r="F155" s="198"/>
      <c r="G155" s="198"/>
      <c r="H155" s="198"/>
      <c r="I155" s="198"/>
      <c r="J155" s="198"/>
      <c r="K155" s="198"/>
      <c r="L155" s="198"/>
      <c r="M155" s="198"/>
      <c r="N155" s="198"/>
      <c r="O155" s="198"/>
      <c r="P155" s="198"/>
      <c r="Q155" s="198"/>
      <c r="R155" s="198"/>
      <c r="S155" s="198"/>
      <c r="T155" s="198"/>
      <c r="U155" s="198"/>
      <c r="V155" s="198"/>
      <c r="W155" s="198"/>
      <c r="X155" s="198"/>
      <c r="Y155" s="198"/>
    </row>
    <row r="156" spans="1:25" ht="12.75" customHeight="1" x14ac:dyDescent="0.2">
      <c r="A156" s="184"/>
      <c r="B156" s="185"/>
      <c r="C156" s="242"/>
      <c r="D156" s="187"/>
      <c r="E156" s="187"/>
      <c r="F156" s="198"/>
      <c r="G156" s="198"/>
      <c r="H156" s="198"/>
      <c r="I156" s="198"/>
      <c r="J156" s="198"/>
      <c r="K156" s="198"/>
      <c r="L156" s="198"/>
      <c r="M156" s="198"/>
      <c r="N156" s="198"/>
      <c r="O156" s="198"/>
      <c r="P156" s="198"/>
      <c r="Q156" s="198"/>
      <c r="R156" s="198"/>
      <c r="S156" s="198"/>
      <c r="T156" s="198"/>
      <c r="U156" s="198"/>
      <c r="V156" s="198"/>
      <c r="W156" s="198"/>
      <c r="X156" s="198"/>
      <c r="Y156" s="198"/>
    </row>
    <row r="157" spans="1:25" ht="12.75" customHeight="1" x14ac:dyDescent="0.2">
      <c r="A157" s="184"/>
      <c r="B157" s="185"/>
      <c r="C157" s="242"/>
      <c r="D157" s="187"/>
      <c r="E157" s="187"/>
      <c r="F157" s="198"/>
      <c r="G157" s="198"/>
      <c r="H157" s="198"/>
      <c r="I157" s="198"/>
      <c r="J157" s="198"/>
      <c r="K157" s="198"/>
      <c r="L157" s="198"/>
      <c r="M157" s="198"/>
      <c r="N157" s="198"/>
      <c r="O157" s="198"/>
      <c r="P157" s="198"/>
      <c r="Q157" s="198"/>
      <c r="R157" s="198"/>
      <c r="S157" s="198"/>
      <c r="T157" s="198"/>
      <c r="U157" s="198"/>
      <c r="V157" s="198"/>
      <c r="W157" s="198"/>
      <c r="X157" s="198"/>
      <c r="Y157" s="198"/>
    </row>
    <row r="158" spans="1:25" ht="12.75" customHeight="1" x14ac:dyDescent="0.2">
      <c r="A158" s="184"/>
      <c r="B158" s="185"/>
      <c r="C158" s="242"/>
      <c r="D158" s="187"/>
      <c r="E158" s="187"/>
      <c r="F158" s="198"/>
      <c r="G158" s="198"/>
      <c r="H158" s="198"/>
      <c r="I158" s="198"/>
      <c r="J158" s="198"/>
      <c r="K158" s="198"/>
      <c r="L158" s="198"/>
      <c r="M158" s="198"/>
      <c r="N158" s="198"/>
      <c r="O158" s="198"/>
      <c r="P158" s="198"/>
      <c r="Q158" s="198"/>
      <c r="R158" s="198"/>
      <c r="S158" s="198"/>
      <c r="T158" s="198"/>
      <c r="U158" s="198"/>
      <c r="V158" s="198"/>
      <c r="W158" s="198"/>
      <c r="X158" s="198"/>
      <c r="Y158" s="198"/>
    </row>
    <row r="159" spans="1:25" ht="12.75" customHeight="1" x14ac:dyDescent="0.2">
      <c r="A159" s="184"/>
      <c r="B159" s="185"/>
      <c r="C159" s="242"/>
      <c r="D159" s="187"/>
      <c r="E159" s="187"/>
      <c r="F159" s="198"/>
      <c r="G159" s="198"/>
      <c r="H159" s="198"/>
      <c r="I159" s="198"/>
      <c r="J159" s="198"/>
      <c r="K159" s="198"/>
      <c r="L159" s="198"/>
      <c r="M159" s="198"/>
      <c r="N159" s="198"/>
      <c r="O159" s="198"/>
      <c r="P159" s="198"/>
      <c r="Q159" s="198"/>
      <c r="R159" s="198"/>
      <c r="S159" s="198"/>
      <c r="T159" s="198"/>
      <c r="U159" s="198"/>
      <c r="V159" s="198"/>
      <c r="W159" s="198"/>
      <c r="X159" s="198"/>
      <c r="Y159" s="198"/>
    </row>
    <row r="160" spans="1:25" ht="12.75" customHeight="1" x14ac:dyDescent="0.2">
      <c r="A160" s="184"/>
      <c r="B160" s="185"/>
      <c r="C160" s="242"/>
      <c r="D160" s="187"/>
      <c r="E160" s="187"/>
      <c r="F160" s="198"/>
      <c r="G160" s="198"/>
      <c r="H160" s="198"/>
      <c r="I160" s="198"/>
      <c r="J160" s="198"/>
      <c r="K160" s="198"/>
      <c r="L160" s="198"/>
      <c r="M160" s="198"/>
      <c r="N160" s="198"/>
      <c r="O160" s="198"/>
      <c r="P160" s="198"/>
      <c r="Q160" s="198"/>
      <c r="R160" s="198"/>
      <c r="S160" s="198"/>
      <c r="T160" s="198"/>
      <c r="U160" s="198"/>
      <c r="V160" s="198"/>
      <c r="W160" s="198"/>
      <c r="X160" s="198"/>
      <c r="Y160" s="198"/>
    </row>
    <row r="161" spans="1:25" ht="12.75" customHeight="1" x14ac:dyDescent="0.2">
      <c r="A161" s="184"/>
      <c r="B161" s="185"/>
      <c r="C161" s="242"/>
      <c r="D161" s="187"/>
      <c r="E161" s="187"/>
      <c r="F161" s="198"/>
      <c r="G161" s="198"/>
      <c r="H161" s="198"/>
      <c r="I161" s="198"/>
      <c r="J161" s="198"/>
      <c r="K161" s="198"/>
      <c r="L161" s="198"/>
      <c r="M161" s="198"/>
      <c r="N161" s="198"/>
      <c r="O161" s="198"/>
      <c r="P161" s="198"/>
      <c r="Q161" s="198"/>
      <c r="R161" s="198"/>
      <c r="S161" s="198"/>
      <c r="T161" s="198"/>
      <c r="U161" s="198"/>
      <c r="V161" s="198"/>
      <c r="W161" s="198"/>
      <c r="X161" s="198"/>
      <c r="Y161" s="198"/>
    </row>
    <row r="162" spans="1:25" ht="12.75" customHeight="1" x14ac:dyDescent="0.2">
      <c r="A162" s="184"/>
      <c r="B162" s="185"/>
      <c r="C162" s="242"/>
      <c r="D162" s="187"/>
      <c r="E162" s="187"/>
      <c r="F162" s="198"/>
      <c r="G162" s="198"/>
      <c r="H162" s="198"/>
      <c r="I162" s="198"/>
      <c r="J162" s="198"/>
      <c r="K162" s="198"/>
      <c r="L162" s="198"/>
      <c r="M162" s="198"/>
      <c r="N162" s="198"/>
      <c r="O162" s="198"/>
      <c r="P162" s="198"/>
      <c r="Q162" s="198"/>
      <c r="R162" s="198"/>
      <c r="S162" s="198"/>
      <c r="T162" s="198"/>
      <c r="U162" s="198"/>
      <c r="V162" s="198"/>
      <c r="W162" s="198"/>
      <c r="X162" s="198"/>
      <c r="Y162" s="198"/>
    </row>
    <row r="163" spans="1:25" ht="12.75" customHeight="1" x14ac:dyDescent="0.2">
      <c r="A163" s="184"/>
      <c r="B163" s="185"/>
      <c r="C163" s="242"/>
      <c r="D163" s="187"/>
      <c r="E163" s="187"/>
      <c r="F163" s="198"/>
      <c r="G163" s="198"/>
      <c r="H163" s="198"/>
      <c r="I163" s="198"/>
      <c r="J163" s="198"/>
      <c r="K163" s="198"/>
      <c r="L163" s="198"/>
      <c r="M163" s="198"/>
      <c r="N163" s="198"/>
      <c r="O163" s="198"/>
      <c r="P163" s="198"/>
      <c r="Q163" s="198"/>
      <c r="R163" s="198"/>
      <c r="S163" s="198"/>
      <c r="T163" s="198"/>
      <c r="U163" s="198"/>
      <c r="V163" s="198"/>
      <c r="W163" s="198"/>
      <c r="X163" s="198"/>
      <c r="Y163" s="198"/>
    </row>
    <row r="164" spans="1:25" ht="12.75" customHeight="1" x14ac:dyDescent="0.2">
      <c r="A164" s="184"/>
      <c r="B164" s="185"/>
      <c r="C164" s="242"/>
      <c r="D164" s="187"/>
      <c r="E164" s="187"/>
      <c r="F164" s="198"/>
      <c r="G164" s="198"/>
      <c r="H164" s="198"/>
      <c r="I164" s="198"/>
      <c r="J164" s="198"/>
      <c r="K164" s="198"/>
      <c r="L164" s="198"/>
      <c r="M164" s="198"/>
      <c r="N164" s="198"/>
      <c r="O164" s="198"/>
      <c r="P164" s="198"/>
      <c r="Q164" s="198"/>
      <c r="R164" s="198"/>
      <c r="S164" s="198"/>
      <c r="T164" s="198"/>
      <c r="U164" s="198"/>
      <c r="V164" s="198"/>
      <c r="W164" s="198"/>
      <c r="X164" s="198"/>
      <c r="Y164" s="198"/>
    </row>
    <row r="165" spans="1:25" ht="12.75" customHeight="1" x14ac:dyDescent="0.2">
      <c r="A165" s="184"/>
      <c r="B165" s="185"/>
      <c r="C165" s="242"/>
      <c r="D165" s="187"/>
      <c r="E165" s="187"/>
      <c r="F165" s="198"/>
      <c r="G165" s="198"/>
      <c r="H165" s="198"/>
      <c r="I165" s="198"/>
      <c r="J165" s="198"/>
      <c r="K165" s="198"/>
      <c r="L165" s="198"/>
      <c r="M165" s="198"/>
      <c r="N165" s="198"/>
      <c r="O165" s="198"/>
      <c r="P165" s="198"/>
      <c r="Q165" s="198"/>
      <c r="R165" s="198"/>
      <c r="S165" s="198"/>
      <c r="T165" s="198"/>
      <c r="U165" s="198"/>
      <c r="V165" s="198"/>
      <c r="W165" s="198"/>
      <c r="X165" s="198"/>
      <c r="Y165" s="198"/>
    </row>
    <row r="166" spans="1:25" ht="12.75" customHeight="1" x14ac:dyDescent="0.2">
      <c r="A166" s="184"/>
      <c r="B166" s="185"/>
      <c r="C166" s="242"/>
      <c r="D166" s="187"/>
      <c r="E166" s="187"/>
      <c r="F166" s="198"/>
      <c r="G166" s="198"/>
      <c r="H166" s="198"/>
      <c r="I166" s="198"/>
      <c r="J166" s="198"/>
      <c r="K166" s="198"/>
      <c r="L166" s="198"/>
      <c r="M166" s="198"/>
      <c r="N166" s="198"/>
      <c r="O166" s="198"/>
      <c r="P166" s="198"/>
      <c r="Q166" s="198"/>
      <c r="R166" s="198"/>
      <c r="S166" s="198"/>
      <c r="T166" s="198"/>
      <c r="U166" s="198"/>
      <c r="V166" s="198"/>
      <c r="W166" s="198"/>
      <c r="X166" s="198"/>
      <c r="Y166" s="198"/>
    </row>
    <row r="167" spans="1:25" ht="12.75" customHeight="1" x14ac:dyDescent="0.2">
      <c r="A167" s="184"/>
      <c r="B167" s="185"/>
      <c r="C167" s="242"/>
      <c r="D167" s="187"/>
      <c r="E167" s="187"/>
      <c r="F167" s="198"/>
      <c r="G167" s="198"/>
      <c r="H167" s="198"/>
      <c r="I167" s="198"/>
      <c r="J167" s="198"/>
      <c r="K167" s="198"/>
      <c r="L167" s="198"/>
      <c r="M167" s="198"/>
      <c r="N167" s="198"/>
      <c r="O167" s="198"/>
      <c r="P167" s="198"/>
      <c r="Q167" s="198"/>
      <c r="R167" s="198"/>
      <c r="S167" s="198"/>
      <c r="T167" s="198"/>
      <c r="U167" s="198"/>
      <c r="V167" s="198"/>
      <c r="W167" s="198"/>
      <c r="X167" s="198"/>
      <c r="Y167" s="198"/>
    </row>
    <row r="168" spans="1:25" ht="12.75" customHeight="1" x14ac:dyDescent="0.2">
      <c r="A168" s="184"/>
      <c r="B168" s="185"/>
      <c r="C168" s="242"/>
      <c r="D168" s="187"/>
      <c r="E168" s="187"/>
      <c r="F168" s="198"/>
      <c r="G168" s="198"/>
      <c r="H168" s="198"/>
      <c r="I168" s="198"/>
      <c r="J168" s="198"/>
      <c r="K168" s="198"/>
      <c r="L168" s="198"/>
      <c r="M168" s="198"/>
      <c r="N168" s="198"/>
      <c r="O168" s="198"/>
      <c r="P168" s="198"/>
      <c r="Q168" s="198"/>
      <c r="R168" s="198"/>
      <c r="S168" s="198"/>
      <c r="T168" s="198"/>
      <c r="U168" s="198"/>
      <c r="V168" s="198"/>
      <c r="W168" s="198"/>
      <c r="X168" s="198"/>
      <c r="Y168" s="198"/>
    </row>
    <row r="169" spans="1:25" ht="12.75" customHeight="1" x14ac:dyDescent="0.2">
      <c r="A169" s="184"/>
      <c r="B169" s="185"/>
      <c r="C169" s="242"/>
      <c r="D169" s="187"/>
      <c r="E169" s="187"/>
      <c r="F169" s="198"/>
      <c r="G169" s="198"/>
      <c r="H169" s="198"/>
      <c r="I169" s="198"/>
      <c r="J169" s="198"/>
      <c r="K169" s="198"/>
      <c r="L169" s="198"/>
      <c r="M169" s="198"/>
      <c r="N169" s="198"/>
      <c r="O169" s="198"/>
      <c r="P169" s="198"/>
      <c r="Q169" s="198"/>
      <c r="R169" s="198"/>
      <c r="S169" s="198"/>
      <c r="T169" s="198"/>
      <c r="U169" s="198"/>
      <c r="V169" s="198"/>
      <c r="W169" s="198"/>
      <c r="X169" s="198"/>
      <c r="Y169" s="198"/>
    </row>
    <row r="170" spans="1:25" ht="12.75" customHeight="1" x14ac:dyDescent="0.2">
      <c r="A170" s="184"/>
      <c r="B170" s="185"/>
      <c r="C170" s="242"/>
      <c r="D170" s="187"/>
      <c r="E170" s="187"/>
      <c r="F170" s="198"/>
      <c r="G170" s="198"/>
      <c r="H170" s="198"/>
      <c r="I170" s="198"/>
      <c r="J170" s="198"/>
      <c r="K170" s="198"/>
      <c r="L170" s="198"/>
      <c r="M170" s="198"/>
      <c r="N170" s="198"/>
      <c r="O170" s="198"/>
      <c r="P170" s="198"/>
      <c r="Q170" s="198"/>
      <c r="R170" s="198"/>
      <c r="S170" s="198"/>
      <c r="T170" s="198"/>
      <c r="U170" s="198"/>
      <c r="V170" s="198"/>
      <c r="W170" s="198"/>
      <c r="X170" s="198"/>
      <c r="Y170" s="198"/>
    </row>
    <row r="171" spans="1:25" ht="12.75" customHeight="1" x14ac:dyDescent="0.2">
      <c r="A171" s="184"/>
      <c r="B171" s="185"/>
      <c r="C171" s="242"/>
      <c r="D171" s="187"/>
      <c r="E171" s="187"/>
      <c r="F171" s="198"/>
      <c r="G171" s="198"/>
      <c r="H171" s="198"/>
      <c r="I171" s="198"/>
      <c r="J171" s="198"/>
      <c r="K171" s="198"/>
      <c r="L171" s="198"/>
      <c r="M171" s="198"/>
      <c r="N171" s="198"/>
      <c r="O171" s="198"/>
      <c r="P171" s="198"/>
      <c r="Q171" s="198"/>
      <c r="R171" s="198"/>
      <c r="S171" s="198"/>
      <c r="T171" s="198"/>
      <c r="U171" s="198"/>
      <c r="V171" s="198"/>
      <c r="W171" s="198"/>
      <c r="X171" s="198"/>
      <c r="Y171" s="198"/>
    </row>
    <row r="172" spans="1:25" ht="12.75" customHeight="1" x14ac:dyDescent="0.2">
      <c r="A172" s="184"/>
      <c r="B172" s="185"/>
      <c r="C172" s="242"/>
      <c r="D172" s="187"/>
      <c r="E172" s="187"/>
      <c r="F172" s="198"/>
      <c r="G172" s="198"/>
      <c r="H172" s="198"/>
      <c r="I172" s="198"/>
      <c r="J172" s="198"/>
      <c r="K172" s="198"/>
      <c r="L172" s="198"/>
      <c r="M172" s="198"/>
      <c r="N172" s="198"/>
      <c r="O172" s="198"/>
      <c r="P172" s="198"/>
      <c r="Q172" s="198"/>
      <c r="R172" s="198"/>
      <c r="S172" s="198"/>
      <c r="T172" s="198"/>
      <c r="U172" s="198"/>
      <c r="V172" s="198"/>
      <c r="W172" s="198"/>
      <c r="X172" s="198"/>
      <c r="Y172" s="198"/>
    </row>
    <row r="173" spans="1:25" ht="12.75" customHeight="1" x14ac:dyDescent="0.2">
      <c r="A173" s="184"/>
      <c r="B173" s="185"/>
      <c r="C173" s="242"/>
      <c r="D173" s="187"/>
      <c r="E173" s="187"/>
      <c r="F173" s="198"/>
      <c r="G173" s="198"/>
      <c r="H173" s="198"/>
      <c r="I173" s="198"/>
      <c r="J173" s="198"/>
      <c r="K173" s="198"/>
      <c r="L173" s="198"/>
      <c r="M173" s="198"/>
      <c r="N173" s="198"/>
      <c r="O173" s="198"/>
      <c r="P173" s="198"/>
      <c r="Q173" s="198"/>
      <c r="R173" s="198"/>
      <c r="S173" s="198"/>
      <c r="T173" s="198"/>
      <c r="U173" s="198"/>
      <c r="V173" s="198"/>
      <c r="W173" s="198"/>
      <c r="X173" s="198"/>
      <c r="Y173" s="198"/>
    </row>
    <row r="174" spans="1:25" ht="12.75" customHeight="1" x14ac:dyDescent="0.2">
      <c r="A174" s="184"/>
      <c r="B174" s="185"/>
      <c r="C174" s="242"/>
      <c r="D174" s="187"/>
      <c r="E174" s="187"/>
      <c r="F174" s="198"/>
      <c r="G174" s="198"/>
      <c r="H174" s="198"/>
      <c r="I174" s="198"/>
      <c r="J174" s="198"/>
      <c r="K174" s="198"/>
      <c r="L174" s="198"/>
      <c r="M174" s="198"/>
      <c r="N174" s="198"/>
      <c r="O174" s="198"/>
      <c r="P174" s="198"/>
      <c r="Q174" s="198"/>
      <c r="R174" s="198"/>
      <c r="S174" s="198"/>
      <c r="T174" s="198"/>
      <c r="U174" s="198"/>
      <c r="V174" s="198"/>
      <c r="W174" s="198"/>
      <c r="X174" s="198"/>
      <c r="Y174" s="198"/>
    </row>
    <row r="175" spans="1:25" ht="12.75" customHeight="1" x14ac:dyDescent="0.2">
      <c r="A175" s="184"/>
      <c r="B175" s="185"/>
      <c r="C175" s="242"/>
      <c r="D175" s="187"/>
      <c r="E175" s="187"/>
      <c r="F175" s="198"/>
      <c r="G175" s="198"/>
      <c r="H175" s="198"/>
      <c r="I175" s="198"/>
      <c r="J175" s="198"/>
      <c r="K175" s="198"/>
      <c r="L175" s="198"/>
      <c r="M175" s="198"/>
      <c r="N175" s="198"/>
      <c r="O175" s="198"/>
      <c r="P175" s="198"/>
      <c r="Q175" s="198"/>
      <c r="R175" s="198"/>
      <c r="S175" s="198"/>
      <c r="T175" s="198"/>
      <c r="U175" s="198"/>
      <c r="V175" s="198"/>
      <c r="W175" s="198"/>
      <c r="X175" s="198"/>
      <c r="Y175" s="198"/>
    </row>
    <row r="176" spans="1:25" ht="12.75" customHeight="1" x14ac:dyDescent="0.2">
      <c r="A176" s="184"/>
      <c r="B176" s="185"/>
      <c r="C176" s="242"/>
      <c r="D176" s="187"/>
      <c r="E176" s="187"/>
      <c r="F176" s="198"/>
      <c r="G176" s="198"/>
      <c r="H176" s="198"/>
      <c r="I176" s="198"/>
      <c r="J176" s="198"/>
      <c r="K176" s="198"/>
      <c r="L176" s="198"/>
      <c r="M176" s="198"/>
      <c r="N176" s="198"/>
      <c r="O176" s="198"/>
      <c r="P176" s="198"/>
      <c r="Q176" s="198"/>
      <c r="R176" s="198"/>
      <c r="S176" s="198"/>
      <c r="T176" s="198"/>
      <c r="U176" s="198"/>
      <c r="V176" s="198"/>
      <c r="W176" s="198"/>
      <c r="X176" s="198"/>
      <c r="Y176" s="198"/>
    </row>
    <row r="177" spans="1:25" ht="12.75" customHeight="1" x14ac:dyDescent="0.2">
      <c r="A177" s="184"/>
      <c r="B177" s="185"/>
      <c r="C177" s="242"/>
      <c r="D177" s="187"/>
      <c r="E177" s="187"/>
      <c r="F177" s="198"/>
      <c r="G177" s="198"/>
      <c r="H177" s="198"/>
      <c r="I177" s="198"/>
      <c r="J177" s="198"/>
      <c r="K177" s="198"/>
      <c r="L177" s="198"/>
      <c r="M177" s="198"/>
      <c r="N177" s="198"/>
      <c r="O177" s="198"/>
      <c r="P177" s="198"/>
      <c r="Q177" s="198"/>
      <c r="R177" s="198"/>
      <c r="S177" s="198"/>
      <c r="T177" s="198"/>
      <c r="U177" s="198"/>
      <c r="V177" s="198"/>
      <c r="W177" s="198"/>
      <c r="X177" s="198"/>
      <c r="Y177" s="198"/>
    </row>
    <row r="178" spans="1:25" ht="12.75" customHeight="1" x14ac:dyDescent="0.2">
      <c r="A178" s="184"/>
      <c r="B178" s="185"/>
      <c r="C178" s="242"/>
      <c r="D178" s="187"/>
      <c r="E178" s="187"/>
      <c r="F178" s="198"/>
      <c r="G178" s="198"/>
      <c r="H178" s="198"/>
      <c r="I178" s="198"/>
      <c r="J178" s="198"/>
      <c r="K178" s="198"/>
      <c r="L178" s="198"/>
      <c r="M178" s="198"/>
      <c r="N178" s="198"/>
      <c r="O178" s="198"/>
      <c r="P178" s="198"/>
      <c r="Q178" s="198"/>
      <c r="R178" s="198"/>
      <c r="S178" s="198"/>
      <c r="T178" s="198"/>
      <c r="U178" s="198"/>
      <c r="V178" s="198"/>
      <c r="W178" s="198"/>
      <c r="X178" s="198"/>
      <c r="Y178" s="198"/>
    </row>
    <row r="179" spans="1:25" ht="12.75" customHeight="1" x14ac:dyDescent="0.2">
      <c r="A179" s="184"/>
      <c r="B179" s="185"/>
      <c r="C179" s="242"/>
      <c r="D179" s="187"/>
      <c r="E179" s="187"/>
      <c r="F179" s="198"/>
      <c r="G179" s="198"/>
      <c r="H179" s="198"/>
      <c r="I179" s="198"/>
      <c r="J179" s="198"/>
      <c r="K179" s="198"/>
      <c r="L179" s="198"/>
      <c r="M179" s="198"/>
      <c r="N179" s="198"/>
      <c r="O179" s="198"/>
      <c r="P179" s="198"/>
      <c r="Q179" s="198"/>
      <c r="R179" s="198"/>
      <c r="S179" s="198"/>
      <c r="T179" s="198"/>
      <c r="U179" s="198"/>
      <c r="V179" s="198"/>
      <c r="W179" s="198"/>
      <c r="X179" s="198"/>
      <c r="Y179" s="198"/>
    </row>
    <row r="180" spans="1:25" ht="12.75" customHeight="1" x14ac:dyDescent="0.2">
      <c r="A180" s="184"/>
      <c r="B180" s="185"/>
      <c r="C180" s="242"/>
      <c r="D180" s="187"/>
      <c r="E180" s="187"/>
      <c r="F180" s="198"/>
      <c r="G180" s="198"/>
      <c r="H180" s="198"/>
      <c r="I180" s="198"/>
      <c r="J180" s="198"/>
      <c r="K180" s="198"/>
      <c r="L180" s="198"/>
      <c r="M180" s="198"/>
      <c r="N180" s="198"/>
      <c r="O180" s="198"/>
      <c r="P180" s="198"/>
      <c r="Q180" s="198"/>
      <c r="R180" s="198"/>
      <c r="S180" s="198"/>
      <c r="T180" s="198"/>
      <c r="U180" s="198"/>
      <c r="V180" s="198"/>
      <c r="W180" s="198"/>
      <c r="X180" s="198"/>
      <c r="Y180" s="198"/>
    </row>
    <row r="181" spans="1:25" ht="12.75" customHeight="1" x14ac:dyDescent="0.2">
      <c r="A181" s="184"/>
      <c r="B181" s="185"/>
      <c r="C181" s="242"/>
      <c r="D181" s="187"/>
      <c r="E181" s="187"/>
      <c r="F181" s="198"/>
      <c r="G181" s="198"/>
      <c r="H181" s="198"/>
      <c r="I181" s="198"/>
      <c r="J181" s="198"/>
      <c r="K181" s="198"/>
      <c r="L181" s="198"/>
      <c r="M181" s="198"/>
      <c r="N181" s="198"/>
      <c r="O181" s="198"/>
      <c r="P181" s="198"/>
      <c r="Q181" s="198"/>
      <c r="R181" s="198"/>
      <c r="S181" s="198"/>
      <c r="T181" s="198"/>
      <c r="U181" s="198"/>
      <c r="V181" s="198"/>
      <c r="W181" s="198"/>
      <c r="X181" s="198"/>
      <c r="Y181" s="198"/>
    </row>
    <row r="182" spans="1:25" ht="12.75" customHeight="1" x14ac:dyDescent="0.2">
      <c r="A182" s="184"/>
      <c r="B182" s="185"/>
      <c r="C182" s="242"/>
      <c r="D182" s="187"/>
      <c r="E182" s="187"/>
      <c r="F182" s="198"/>
      <c r="G182" s="198"/>
      <c r="H182" s="198"/>
      <c r="I182" s="198"/>
      <c r="J182" s="198"/>
      <c r="K182" s="198"/>
      <c r="L182" s="198"/>
      <c r="M182" s="198"/>
      <c r="N182" s="198"/>
      <c r="O182" s="198"/>
      <c r="P182" s="198"/>
      <c r="Q182" s="198"/>
      <c r="R182" s="198"/>
      <c r="S182" s="198"/>
      <c r="T182" s="198"/>
      <c r="U182" s="198"/>
      <c r="V182" s="198"/>
      <c r="W182" s="198"/>
      <c r="X182" s="198"/>
      <c r="Y182" s="198"/>
    </row>
    <row r="183" spans="1:25" ht="12.75" customHeight="1" x14ac:dyDescent="0.2">
      <c r="A183" s="184"/>
      <c r="B183" s="185"/>
      <c r="C183" s="242"/>
      <c r="D183" s="187"/>
      <c r="E183" s="187"/>
      <c r="F183" s="198"/>
      <c r="G183" s="198"/>
      <c r="H183" s="198"/>
      <c r="I183" s="198"/>
      <c r="J183" s="198"/>
      <c r="K183" s="198"/>
      <c r="L183" s="198"/>
      <c r="M183" s="198"/>
      <c r="N183" s="198"/>
      <c r="O183" s="198"/>
      <c r="P183" s="198"/>
      <c r="Q183" s="198"/>
      <c r="R183" s="198"/>
      <c r="S183" s="198"/>
      <c r="T183" s="198"/>
      <c r="U183" s="198"/>
      <c r="V183" s="198"/>
      <c r="W183" s="198"/>
      <c r="X183" s="198"/>
      <c r="Y183" s="198"/>
    </row>
    <row r="184" spans="1:25" ht="12.75" customHeight="1" x14ac:dyDescent="0.2">
      <c r="A184" s="184"/>
      <c r="B184" s="185"/>
      <c r="C184" s="242"/>
      <c r="D184" s="187"/>
      <c r="E184" s="187"/>
      <c r="F184" s="198"/>
      <c r="G184" s="198"/>
      <c r="H184" s="198"/>
      <c r="I184" s="198"/>
      <c r="J184" s="198"/>
      <c r="K184" s="198"/>
      <c r="L184" s="198"/>
      <c r="M184" s="198"/>
      <c r="N184" s="198"/>
      <c r="O184" s="198"/>
      <c r="P184" s="198"/>
      <c r="Q184" s="198"/>
      <c r="R184" s="198"/>
      <c r="S184" s="198"/>
      <c r="T184" s="198"/>
      <c r="U184" s="198"/>
      <c r="V184" s="198"/>
      <c r="W184" s="198"/>
      <c r="X184" s="198"/>
      <c r="Y184" s="198"/>
    </row>
    <row r="185" spans="1:25" ht="12.75" customHeight="1" x14ac:dyDescent="0.2">
      <c r="A185" s="184"/>
      <c r="B185" s="185"/>
      <c r="C185" s="242"/>
      <c r="D185" s="187"/>
      <c r="E185" s="187"/>
      <c r="F185" s="198"/>
      <c r="G185" s="198"/>
      <c r="H185" s="198"/>
      <c r="I185" s="198"/>
      <c r="J185" s="198"/>
      <c r="K185" s="198"/>
      <c r="L185" s="198"/>
      <c r="M185" s="198"/>
      <c r="N185" s="198"/>
      <c r="O185" s="198"/>
      <c r="P185" s="198"/>
      <c r="Q185" s="198"/>
      <c r="R185" s="198"/>
      <c r="S185" s="198"/>
      <c r="T185" s="198"/>
      <c r="U185" s="198"/>
      <c r="V185" s="198"/>
      <c r="W185" s="198"/>
      <c r="X185" s="198"/>
      <c r="Y185" s="198"/>
    </row>
    <row r="186" spans="1:25" ht="12.75" customHeight="1" x14ac:dyDescent="0.2">
      <c r="A186" s="184"/>
      <c r="B186" s="185"/>
      <c r="C186" s="242"/>
      <c r="D186" s="187"/>
      <c r="E186" s="187"/>
      <c r="F186" s="198"/>
      <c r="G186" s="198"/>
      <c r="H186" s="198"/>
      <c r="I186" s="198"/>
      <c r="J186" s="198"/>
      <c r="K186" s="198"/>
      <c r="L186" s="198"/>
      <c r="M186" s="198"/>
      <c r="N186" s="198"/>
      <c r="O186" s="198"/>
      <c r="P186" s="198"/>
      <c r="Q186" s="198"/>
      <c r="R186" s="198"/>
      <c r="S186" s="198"/>
      <c r="T186" s="198"/>
      <c r="U186" s="198"/>
      <c r="V186" s="198"/>
      <c r="W186" s="198"/>
      <c r="X186" s="198"/>
      <c r="Y186" s="198"/>
    </row>
    <row r="187" spans="1:25" ht="12.75" customHeight="1" x14ac:dyDescent="0.2">
      <c r="A187" s="184"/>
      <c r="B187" s="185"/>
      <c r="C187" s="242"/>
      <c r="D187" s="187"/>
      <c r="E187" s="187"/>
      <c r="F187" s="198"/>
      <c r="G187" s="198"/>
      <c r="H187" s="198"/>
      <c r="I187" s="198"/>
      <c r="J187" s="198"/>
      <c r="K187" s="198"/>
      <c r="L187" s="198"/>
      <c r="M187" s="198"/>
      <c r="N187" s="198"/>
      <c r="O187" s="198"/>
      <c r="P187" s="198"/>
      <c r="Q187" s="198"/>
      <c r="R187" s="198"/>
      <c r="S187" s="198"/>
      <c r="T187" s="198"/>
      <c r="U187" s="198"/>
      <c r="V187" s="198"/>
      <c r="W187" s="198"/>
      <c r="X187" s="198"/>
      <c r="Y187" s="198"/>
    </row>
    <row r="188" spans="1:25" ht="12.75" customHeight="1" x14ac:dyDescent="0.2">
      <c r="A188" s="184"/>
      <c r="B188" s="185"/>
      <c r="C188" s="242"/>
      <c r="D188" s="187"/>
      <c r="E188" s="187"/>
      <c r="F188" s="198"/>
      <c r="G188" s="198"/>
      <c r="H188" s="198"/>
      <c r="I188" s="198"/>
      <c r="J188" s="198"/>
      <c r="K188" s="198"/>
      <c r="L188" s="198"/>
      <c r="M188" s="198"/>
      <c r="N188" s="198"/>
      <c r="O188" s="198"/>
      <c r="P188" s="198"/>
      <c r="Q188" s="198"/>
      <c r="R188" s="198"/>
      <c r="S188" s="198"/>
      <c r="T188" s="198"/>
      <c r="U188" s="198"/>
      <c r="V188" s="198"/>
      <c r="W188" s="198"/>
      <c r="X188" s="198"/>
      <c r="Y188" s="198"/>
    </row>
    <row r="189" spans="1:25" ht="12.75" customHeight="1" x14ac:dyDescent="0.2">
      <c r="A189" s="184"/>
      <c r="B189" s="185"/>
      <c r="C189" s="242"/>
      <c r="D189" s="187"/>
      <c r="E189" s="187"/>
      <c r="F189" s="198"/>
      <c r="G189" s="198"/>
      <c r="H189" s="198"/>
      <c r="I189" s="198"/>
      <c r="J189" s="198"/>
      <c r="K189" s="198"/>
      <c r="L189" s="198"/>
      <c r="M189" s="198"/>
      <c r="N189" s="198"/>
      <c r="O189" s="198"/>
      <c r="P189" s="198"/>
      <c r="Q189" s="198"/>
      <c r="R189" s="198"/>
      <c r="S189" s="198"/>
      <c r="T189" s="198"/>
      <c r="U189" s="198"/>
      <c r="V189" s="198"/>
      <c r="W189" s="198"/>
      <c r="X189" s="198"/>
      <c r="Y189" s="198"/>
    </row>
    <row r="190" spans="1:25" ht="12.75" customHeight="1" x14ac:dyDescent="0.2">
      <c r="A190" s="184"/>
      <c r="B190" s="185"/>
      <c r="C190" s="242"/>
      <c r="D190" s="187"/>
      <c r="E190" s="187"/>
      <c r="F190" s="198"/>
      <c r="G190" s="198"/>
      <c r="H190" s="198"/>
      <c r="I190" s="198"/>
      <c r="J190" s="198"/>
      <c r="K190" s="198"/>
      <c r="L190" s="198"/>
      <c r="M190" s="198"/>
      <c r="N190" s="198"/>
      <c r="O190" s="198"/>
      <c r="P190" s="198"/>
      <c r="Q190" s="198"/>
      <c r="R190" s="198"/>
      <c r="S190" s="198"/>
      <c r="T190" s="198"/>
      <c r="U190" s="198"/>
      <c r="V190" s="198"/>
      <c r="W190" s="198"/>
      <c r="X190" s="198"/>
      <c r="Y190" s="198"/>
    </row>
    <row r="191" spans="1:25" ht="12.75" customHeight="1" x14ac:dyDescent="0.2">
      <c r="A191" s="184"/>
      <c r="B191" s="185"/>
      <c r="C191" s="242"/>
      <c r="D191" s="187"/>
      <c r="E191" s="187"/>
      <c r="F191" s="198"/>
      <c r="G191" s="198"/>
      <c r="H191" s="198"/>
      <c r="I191" s="198"/>
      <c r="J191" s="198"/>
      <c r="K191" s="198"/>
      <c r="L191" s="198"/>
      <c r="M191" s="198"/>
      <c r="N191" s="198"/>
      <c r="O191" s="198"/>
      <c r="P191" s="198"/>
      <c r="Q191" s="198"/>
      <c r="R191" s="198"/>
      <c r="S191" s="198"/>
      <c r="T191" s="198"/>
      <c r="U191" s="198"/>
      <c r="V191" s="198"/>
      <c r="W191" s="198"/>
      <c r="X191" s="198"/>
      <c r="Y191" s="198"/>
    </row>
    <row r="192" spans="1:25" ht="12.75" customHeight="1" x14ac:dyDescent="0.2">
      <c r="A192" s="184"/>
      <c r="B192" s="185"/>
      <c r="C192" s="242"/>
      <c r="D192" s="187"/>
      <c r="E192" s="187"/>
      <c r="F192" s="198"/>
      <c r="G192" s="198"/>
      <c r="H192" s="198"/>
      <c r="I192" s="198"/>
      <c r="J192" s="198"/>
      <c r="K192" s="198"/>
      <c r="L192" s="198"/>
      <c r="M192" s="198"/>
      <c r="N192" s="198"/>
      <c r="O192" s="198"/>
      <c r="P192" s="198"/>
      <c r="Q192" s="198"/>
      <c r="R192" s="198"/>
      <c r="S192" s="198"/>
      <c r="T192" s="198"/>
      <c r="U192" s="198"/>
      <c r="V192" s="198"/>
      <c r="W192" s="198"/>
      <c r="X192" s="198"/>
      <c r="Y192" s="198"/>
    </row>
    <row r="193" spans="1:25" ht="12.75" customHeight="1" x14ac:dyDescent="0.2">
      <c r="A193" s="184"/>
      <c r="B193" s="185"/>
      <c r="C193" s="242"/>
      <c r="D193" s="187"/>
      <c r="E193" s="187"/>
      <c r="F193" s="198"/>
      <c r="G193" s="198"/>
      <c r="H193" s="198"/>
      <c r="I193" s="198"/>
      <c r="J193" s="198"/>
      <c r="K193" s="198"/>
      <c r="L193" s="198"/>
      <c r="M193" s="198"/>
      <c r="N193" s="198"/>
      <c r="O193" s="198"/>
      <c r="P193" s="198"/>
      <c r="Q193" s="198"/>
      <c r="R193" s="198"/>
      <c r="S193" s="198"/>
      <c r="T193" s="198"/>
      <c r="U193" s="198"/>
      <c r="V193" s="198"/>
      <c r="W193" s="198"/>
      <c r="X193" s="198"/>
      <c r="Y193" s="198"/>
    </row>
    <row r="194" spans="1:25" ht="12.75" customHeight="1" x14ac:dyDescent="0.2">
      <c r="A194" s="184"/>
      <c r="B194" s="185"/>
      <c r="C194" s="242"/>
      <c r="D194" s="187"/>
      <c r="E194" s="187"/>
      <c r="F194" s="198"/>
      <c r="G194" s="198"/>
      <c r="H194" s="198"/>
      <c r="I194" s="198"/>
      <c r="J194" s="198"/>
      <c r="K194" s="198"/>
      <c r="L194" s="198"/>
      <c r="M194" s="198"/>
      <c r="N194" s="198"/>
      <c r="O194" s="198"/>
      <c r="P194" s="198"/>
      <c r="Q194" s="198"/>
      <c r="R194" s="198"/>
      <c r="S194" s="198"/>
      <c r="T194" s="198"/>
      <c r="U194" s="198"/>
      <c r="V194" s="198"/>
      <c r="W194" s="198"/>
      <c r="X194" s="198"/>
      <c r="Y194" s="198"/>
    </row>
    <row r="195" spans="1:25" ht="12.75" customHeight="1" x14ac:dyDescent="0.2">
      <c r="A195" s="184"/>
      <c r="B195" s="185"/>
      <c r="C195" s="242"/>
      <c r="D195" s="187"/>
      <c r="E195" s="187"/>
      <c r="F195" s="198"/>
      <c r="G195" s="198"/>
      <c r="H195" s="198"/>
      <c r="I195" s="198"/>
      <c r="J195" s="198"/>
      <c r="K195" s="198"/>
      <c r="L195" s="198"/>
      <c r="M195" s="198"/>
      <c r="N195" s="198"/>
      <c r="O195" s="198"/>
      <c r="P195" s="198"/>
      <c r="Q195" s="198"/>
      <c r="R195" s="198"/>
      <c r="S195" s="198"/>
      <c r="T195" s="198"/>
      <c r="U195" s="198"/>
      <c r="V195" s="198"/>
      <c r="W195" s="198"/>
      <c r="X195" s="198"/>
      <c r="Y195" s="198"/>
    </row>
    <row r="196" spans="1:25" ht="12.75" customHeight="1" x14ac:dyDescent="0.2">
      <c r="A196" s="184"/>
      <c r="B196" s="185"/>
      <c r="C196" s="242"/>
      <c r="D196" s="187"/>
      <c r="E196" s="187"/>
      <c r="F196" s="198"/>
      <c r="G196" s="198"/>
      <c r="H196" s="198"/>
      <c r="I196" s="198"/>
      <c r="J196" s="198"/>
      <c r="K196" s="198"/>
      <c r="L196" s="198"/>
      <c r="M196" s="198"/>
      <c r="N196" s="198"/>
      <c r="O196" s="198"/>
      <c r="P196" s="198"/>
      <c r="Q196" s="198"/>
      <c r="R196" s="198"/>
      <c r="S196" s="198"/>
      <c r="T196" s="198"/>
      <c r="U196" s="198"/>
      <c r="V196" s="198"/>
      <c r="W196" s="198"/>
      <c r="X196" s="198"/>
      <c r="Y196" s="198"/>
    </row>
    <row r="197" spans="1:25" ht="12.75" customHeight="1" x14ac:dyDescent="0.2">
      <c r="A197" s="184"/>
      <c r="B197" s="185"/>
      <c r="C197" s="242"/>
      <c r="D197" s="187"/>
      <c r="E197" s="187"/>
      <c r="F197" s="198"/>
      <c r="G197" s="198"/>
      <c r="H197" s="198"/>
      <c r="I197" s="198"/>
      <c r="J197" s="198"/>
      <c r="K197" s="198"/>
      <c r="L197" s="198"/>
      <c r="M197" s="198"/>
      <c r="N197" s="198"/>
      <c r="O197" s="198"/>
      <c r="P197" s="198"/>
      <c r="Q197" s="198"/>
      <c r="R197" s="198"/>
      <c r="S197" s="198"/>
      <c r="T197" s="198"/>
      <c r="U197" s="198"/>
      <c r="V197" s="198"/>
      <c r="W197" s="198"/>
      <c r="X197" s="198"/>
      <c r="Y197" s="198"/>
    </row>
    <row r="198" spans="1:25" ht="12.75" customHeight="1" x14ac:dyDescent="0.2">
      <c r="A198" s="184"/>
      <c r="B198" s="185"/>
      <c r="C198" s="242"/>
      <c r="D198" s="187"/>
      <c r="E198" s="187"/>
      <c r="F198" s="198"/>
      <c r="G198" s="198"/>
      <c r="H198" s="198"/>
      <c r="I198" s="198"/>
      <c r="J198" s="198"/>
      <c r="K198" s="198"/>
      <c r="L198" s="198"/>
      <c r="M198" s="198"/>
      <c r="N198" s="198"/>
      <c r="O198" s="198"/>
      <c r="P198" s="198"/>
      <c r="Q198" s="198"/>
      <c r="R198" s="198"/>
      <c r="S198" s="198"/>
      <c r="T198" s="198"/>
      <c r="U198" s="198"/>
      <c r="V198" s="198"/>
      <c r="W198" s="198"/>
      <c r="X198" s="198"/>
      <c r="Y198" s="198"/>
    </row>
    <row r="199" spans="1:25" ht="12.75" customHeight="1" x14ac:dyDescent="0.2">
      <c r="A199" s="184"/>
      <c r="B199" s="185"/>
      <c r="C199" s="242"/>
      <c r="D199" s="187"/>
      <c r="E199" s="187"/>
      <c r="F199" s="198"/>
      <c r="G199" s="198"/>
      <c r="H199" s="198"/>
      <c r="I199" s="198"/>
      <c r="J199" s="198"/>
      <c r="K199" s="198"/>
      <c r="L199" s="198"/>
      <c r="M199" s="198"/>
      <c r="N199" s="198"/>
      <c r="O199" s="198"/>
      <c r="P199" s="198"/>
      <c r="Q199" s="198"/>
      <c r="R199" s="198"/>
      <c r="S199" s="198"/>
      <c r="T199" s="198"/>
      <c r="U199" s="198"/>
      <c r="V199" s="198"/>
      <c r="W199" s="198"/>
      <c r="X199" s="198"/>
      <c r="Y199" s="198"/>
    </row>
    <row r="200" spans="1:25" ht="12.75" customHeight="1" x14ac:dyDescent="0.2">
      <c r="A200" s="184"/>
      <c r="B200" s="185"/>
      <c r="C200" s="242"/>
      <c r="D200" s="187"/>
      <c r="E200" s="187"/>
      <c r="F200" s="198"/>
      <c r="G200" s="198"/>
      <c r="H200" s="198"/>
      <c r="I200" s="198"/>
      <c r="J200" s="198"/>
      <c r="K200" s="198"/>
      <c r="L200" s="198"/>
      <c r="M200" s="198"/>
      <c r="N200" s="198"/>
      <c r="O200" s="198"/>
      <c r="P200" s="198"/>
      <c r="Q200" s="198"/>
      <c r="R200" s="198"/>
      <c r="S200" s="198"/>
      <c r="T200" s="198"/>
      <c r="U200" s="198"/>
      <c r="V200" s="198"/>
      <c r="W200" s="198"/>
      <c r="X200" s="198"/>
      <c r="Y200" s="198"/>
    </row>
    <row r="201" spans="1:25" ht="12.75" customHeight="1" x14ac:dyDescent="0.2">
      <c r="A201" s="184"/>
      <c r="B201" s="185"/>
      <c r="C201" s="242"/>
      <c r="D201" s="187"/>
      <c r="E201" s="187"/>
      <c r="F201" s="198"/>
      <c r="G201" s="198"/>
      <c r="H201" s="198"/>
      <c r="I201" s="198"/>
      <c r="J201" s="198"/>
      <c r="K201" s="198"/>
      <c r="L201" s="198"/>
      <c r="M201" s="198"/>
      <c r="N201" s="198"/>
      <c r="O201" s="198"/>
      <c r="P201" s="198"/>
      <c r="Q201" s="198"/>
      <c r="R201" s="198"/>
      <c r="S201" s="198"/>
      <c r="T201" s="198"/>
      <c r="U201" s="198"/>
      <c r="V201" s="198"/>
      <c r="W201" s="198"/>
      <c r="X201" s="198"/>
      <c r="Y201" s="198"/>
    </row>
    <row r="202" spans="1:25" ht="12.75" customHeight="1" x14ac:dyDescent="0.2">
      <c r="A202" s="184"/>
      <c r="B202" s="185"/>
      <c r="C202" s="242"/>
      <c r="D202" s="187"/>
      <c r="E202" s="187"/>
      <c r="F202" s="198"/>
      <c r="G202" s="198"/>
      <c r="H202" s="198"/>
      <c r="I202" s="198"/>
      <c r="J202" s="198"/>
      <c r="K202" s="198"/>
      <c r="L202" s="198"/>
      <c r="M202" s="198"/>
      <c r="N202" s="198"/>
      <c r="O202" s="198"/>
      <c r="P202" s="198"/>
      <c r="Q202" s="198"/>
      <c r="R202" s="198"/>
      <c r="S202" s="198"/>
      <c r="T202" s="198"/>
      <c r="U202" s="198"/>
      <c r="V202" s="198"/>
      <c r="W202" s="198"/>
      <c r="X202" s="198"/>
      <c r="Y202" s="198"/>
    </row>
    <row r="203" spans="1:25" ht="12.75" customHeight="1" x14ac:dyDescent="0.2">
      <c r="A203" s="184"/>
      <c r="B203" s="185"/>
      <c r="C203" s="242"/>
      <c r="D203" s="187"/>
      <c r="E203" s="187"/>
      <c r="F203" s="198"/>
      <c r="G203" s="198"/>
      <c r="H203" s="198"/>
      <c r="I203" s="198"/>
      <c r="J203" s="198"/>
      <c r="K203" s="198"/>
      <c r="L203" s="198"/>
      <c r="M203" s="198"/>
      <c r="N203" s="198"/>
      <c r="O203" s="198"/>
      <c r="P203" s="198"/>
      <c r="Q203" s="198"/>
      <c r="R203" s="198"/>
      <c r="S203" s="198"/>
      <c r="T203" s="198"/>
      <c r="U203" s="198"/>
      <c r="V203" s="198"/>
      <c r="W203" s="198"/>
      <c r="X203" s="198"/>
      <c r="Y203" s="198"/>
    </row>
    <row r="204" spans="1:25" ht="12.75" customHeight="1" x14ac:dyDescent="0.2">
      <c r="A204" s="184"/>
      <c r="B204" s="185"/>
      <c r="C204" s="242"/>
      <c r="D204" s="187"/>
      <c r="E204" s="187"/>
      <c r="F204" s="198"/>
      <c r="G204" s="198"/>
      <c r="H204" s="198"/>
      <c r="I204" s="198"/>
      <c r="J204" s="198"/>
      <c r="K204" s="198"/>
      <c r="L204" s="198"/>
      <c r="M204" s="198"/>
      <c r="N204" s="198"/>
      <c r="O204" s="198"/>
      <c r="P204" s="198"/>
      <c r="Q204" s="198"/>
      <c r="R204" s="198"/>
      <c r="S204" s="198"/>
      <c r="T204" s="198"/>
      <c r="U204" s="198"/>
      <c r="V204" s="198"/>
      <c r="W204" s="198"/>
      <c r="X204" s="198"/>
      <c r="Y204" s="198"/>
    </row>
    <row r="205" spans="1:25" ht="12.75" customHeight="1" x14ac:dyDescent="0.2">
      <c r="A205" s="184"/>
      <c r="B205" s="185"/>
      <c r="C205" s="242"/>
      <c r="D205" s="187"/>
      <c r="E205" s="187"/>
      <c r="F205" s="198"/>
      <c r="G205" s="198"/>
      <c r="H205" s="198"/>
      <c r="I205" s="198"/>
      <c r="J205" s="198"/>
      <c r="K205" s="198"/>
      <c r="L205" s="198"/>
      <c r="M205" s="198"/>
      <c r="N205" s="198"/>
      <c r="O205" s="198"/>
      <c r="P205" s="198"/>
      <c r="Q205" s="198"/>
      <c r="R205" s="198"/>
      <c r="S205" s="198"/>
      <c r="T205" s="198"/>
      <c r="U205" s="198"/>
      <c r="V205" s="198"/>
      <c r="W205" s="198"/>
      <c r="X205" s="198"/>
      <c r="Y205" s="198"/>
    </row>
    <row r="206" spans="1:25" ht="12.75" customHeight="1" x14ac:dyDescent="0.2">
      <c r="A206" s="184"/>
      <c r="B206" s="185"/>
      <c r="C206" s="242"/>
      <c r="D206" s="187"/>
      <c r="E206" s="187"/>
      <c r="F206" s="198"/>
      <c r="G206" s="198"/>
      <c r="H206" s="198"/>
      <c r="I206" s="198"/>
      <c r="J206" s="198"/>
      <c r="K206" s="198"/>
      <c r="L206" s="198"/>
      <c r="M206" s="198"/>
      <c r="N206" s="198"/>
      <c r="O206" s="198"/>
      <c r="P206" s="198"/>
      <c r="Q206" s="198"/>
      <c r="R206" s="198"/>
      <c r="S206" s="198"/>
      <c r="T206" s="198"/>
      <c r="U206" s="198"/>
      <c r="V206" s="198"/>
      <c r="W206" s="198"/>
      <c r="X206" s="198"/>
      <c r="Y206" s="198"/>
    </row>
    <row r="207" spans="1:25" ht="12.75" customHeight="1" x14ac:dyDescent="0.2">
      <c r="A207" s="184"/>
      <c r="B207" s="185"/>
      <c r="C207" s="242"/>
      <c r="D207" s="187"/>
      <c r="E207" s="187"/>
      <c r="F207" s="198"/>
      <c r="G207" s="198"/>
      <c r="H207" s="198"/>
      <c r="I207" s="198"/>
      <c r="J207" s="198"/>
      <c r="K207" s="198"/>
      <c r="L207" s="198"/>
      <c r="M207" s="198"/>
      <c r="N207" s="198"/>
      <c r="O207" s="198"/>
      <c r="P207" s="198"/>
      <c r="Q207" s="198"/>
      <c r="R207" s="198"/>
      <c r="S207" s="198"/>
      <c r="T207" s="198"/>
      <c r="U207" s="198"/>
      <c r="V207" s="198"/>
      <c r="W207" s="198"/>
      <c r="X207" s="198"/>
      <c r="Y207" s="198"/>
    </row>
    <row r="208" spans="1:25" ht="12.75" customHeight="1" x14ac:dyDescent="0.2">
      <c r="A208" s="184"/>
      <c r="B208" s="185"/>
      <c r="C208" s="242"/>
      <c r="D208" s="187"/>
      <c r="E208" s="187"/>
      <c r="F208" s="198"/>
      <c r="G208" s="198"/>
      <c r="H208" s="198"/>
      <c r="I208" s="198"/>
      <c r="J208" s="198"/>
      <c r="K208" s="198"/>
      <c r="L208" s="198"/>
      <c r="M208" s="198"/>
      <c r="N208" s="198"/>
      <c r="O208" s="198"/>
      <c r="P208" s="198"/>
      <c r="Q208" s="198"/>
      <c r="R208" s="198"/>
      <c r="S208" s="198"/>
      <c r="T208" s="198"/>
      <c r="U208" s="198"/>
      <c r="V208" s="198"/>
      <c r="W208" s="198"/>
      <c r="X208" s="198"/>
      <c r="Y208" s="198"/>
    </row>
    <row r="209" spans="1:25" ht="12.75" customHeight="1" x14ac:dyDescent="0.2">
      <c r="A209" s="184"/>
      <c r="B209" s="185"/>
      <c r="C209" s="242"/>
      <c r="D209" s="187"/>
      <c r="E209" s="187"/>
      <c r="F209" s="198"/>
      <c r="G209" s="198"/>
      <c r="H209" s="198"/>
      <c r="I209" s="198"/>
      <c r="J209" s="198"/>
      <c r="K209" s="198"/>
      <c r="L209" s="198"/>
      <c r="M209" s="198"/>
      <c r="N209" s="198"/>
      <c r="O209" s="198"/>
      <c r="P209" s="198"/>
      <c r="Q209" s="198"/>
      <c r="R209" s="198"/>
      <c r="S209" s="198"/>
      <c r="T209" s="198"/>
      <c r="U209" s="198"/>
      <c r="V209" s="198"/>
      <c r="W209" s="198"/>
      <c r="X209" s="198"/>
      <c r="Y209" s="198"/>
    </row>
    <row r="210" spans="1:25" ht="12.75" customHeight="1" x14ac:dyDescent="0.2">
      <c r="A210" s="184"/>
      <c r="B210" s="185"/>
      <c r="C210" s="242"/>
      <c r="D210" s="187"/>
      <c r="E210" s="187"/>
      <c r="F210" s="198"/>
      <c r="G210" s="198"/>
      <c r="H210" s="198"/>
      <c r="I210" s="198"/>
      <c r="J210" s="198"/>
      <c r="K210" s="198"/>
      <c r="L210" s="198"/>
      <c r="M210" s="198"/>
      <c r="N210" s="198"/>
      <c r="O210" s="198"/>
      <c r="P210" s="198"/>
      <c r="Q210" s="198"/>
      <c r="R210" s="198"/>
      <c r="S210" s="198"/>
      <c r="T210" s="198"/>
      <c r="U210" s="198"/>
      <c r="V210" s="198"/>
      <c r="W210" s="198"/>
      <c r="X210" s="198"/>
      <c r="Y210" s="198"/>
    </row>
    <row r="211" spans="1:25" ht="12.75" customHeight="1" x14ac:dyDescent="0.2">
      <c r="A211" s="184"/>
      <c r="B211" s="185"/>
      <c r="C211" s="242"/>
      <c r="D211" s="187"/>
      <c r="E211" s="187"/>
      <c r="F211" s="198"/>
      <c r="G211" s="198"/>
      <c r="H211" s="198"/>
      <c r="I211" s="198"/>
      <c r="J211" s="198"/>
      <c r="K211" s="198"/>
      <c r="L211" s="198"/>
      <c r="M211" s="198"/>
      <c r="N211" s="198"/>
      <c r="O211" s="198"/>
      <c r="P211" s="198"/>
      <c r="Q211" s="198"/>
      <c r="R211" s="198"/>
      <c r="S211" s="198"/>
      <c r="T211" s="198"/>
      <c r="U211" s="198"/>
      <c r="V211" s="198"/>
      <c r="W211" s="198"/>
      <c r="X211" s="198"/>
      <c r="Y211" s="198"/>
    </row>
    <row r="212" spans="1:25" ht="12.75" customHeight="1" x14ac:dyDescent="0.2">
      <c r="A212" s="184"/>
      <c r="B212" s="185"/>
      <c r="C212" s="242"/>
      <c r="D212" s="187"/>
      <c r="E212" s="187"/>
      <c r="F212" s="198"/>
      <c r="G212" s="198"/>
      <c r="H212" s="198"/>
      <c r="I212" s="198"/>
      <c r="J212" s="198"/>
      <c r="K212" s="198"/>
      <c r="L212" s="198"/>
      <c r="M212" s="198"/>
      <c r="N212" s="198"/>
      <c r="O212" s="198"/>
      <c r="P212" s="198"/>
      <c r="Q212" s="198"/>
      <c r="R212" s="198"/>
      <c r="S212" s="198"/>
      <c r="T212" s="198"/>
      <c r="U212" s="198"/>
      <c r="V212" s="198"/>
      <c r="W212" s="198"/>
      <c r="X212" s="198"/>
      <c r="Y212" s="198"/>
    </row>
    <row r="213" spans="1:25" ht="12.75" customHeight="1" x14ac:dyDescent="0.2">
      <c r="A213" s="184"/>
      <c r="B213" s="185"/>
      <c r="C213" s="242"/>
      <c r="D213" s="187"/>
      <c r="E213" s="187"/>
      <c r="F213" s="198"/>
      <c r="G213" s="198"/>
      <c r="H213" s="198"/>
      <c r="I213" s="198"/>
      <c r="J213" s="198"/>
      <c r="K213" s="198"/>
      <c r="L213" s="198"/>
      <c r="M213" s="198"/>
      <c r="N213" s="198"/>
      <c r="O213" s="198"/>
      <c r="P213" s="198"/>
      <c r="Q213" s="198"/>
      <c r="R213" s="198"/>
      <c r="S213" s="198"/>
      <c r="T213" s="198"/>
      <c r="U213" s="198"/>
      <c r="V213" s="198"/>
      <c r="W213" s="198"/>
      <c r="X213" s="198"/>
      <c r="Y213" s="198"/>
    </row>
    <row r="214" spans="1:25" ht="12.75" customHeight="1" x14ac:dyDescent="0.2">
      <c r="A214" s="184"/>
      <c r="B214" s="185"/>
      <c r="C214" s="242"/>
      <c r="D214" s="187"/>
      <c r="E214" s="187"/>
      <c r="F214" s="198"/>
      <c r="G214" s="198"/>
      <c r="H214" s="198"/>
      <c r="I214" s="198"/>
      <c r="J214" s="198"/>
      <c r="K214" s="198"/>
      <c r="L214" s="198"/>
      <c r="M214" s="198"/>
      <c r="N214" s="198"/>
      <c r="O214" s="198"/>
      <c r="P214" s="198"/>
      <c r="Q214" s="198"/>
      <c r="R214" s="198"/>
      <c r="S214" s="198"/>
      <c r="T214" s="198"/>
      <c r="U214" s="198"/>
      <c r="V214" s="198"/>
      <c r="W214" s="198"/>
      <c r="X214" s="198"/>
      <c r="Y214" s="198"/>
    </row>
    <row r="215" spans="1:25" ht="12.75" customHeight="1" x14ac:dyDescent="0.2">
      <c r="A215" s="184"/>
      <c r="B215" s="185"/>
      <c r="C215" s="242"/>
      <c r="D215" s="187"/>
      <c r="E215" s="187"/>
      <c r="F215" s="198"/>
      <c r="G215" s="198"/>
      <c r="H215" s="198"/>
      <c r="I215" s="198"/>
      <c r="J215" s="198"/>
      <c r="K215" s="198"/>
      <c r="L215" s="198"/>
      <c r="M215" s="198"/>
      <c r="N215" s="198"/>
      <c r="O215" s="198"/>
      <c r="P215" s="198"/>
      <c r="Q215" s="198"/>
      <c r="R215" s="198"/>
      <c r="S215" s="198"/>
      <c r="T215" s="198"/>
      <c r="U215" s="198"/>
      <c r="V215" s="198"/>
      <c r="W215" s="198"/>
      <c r="X215" s="198"/>
      <c r="Y215" s="198"/>
    </row>
    <row r="216" spans="1:25" ht="12.75" customHeight="1" x14ac:dyDescent="0.2">
      <c r="A216" s="184"/>
      <c r="B216" s="185"/>
      <c r="C216" s="242"/>
      <c r="D216" s="187"/>
      <c r="E216" s="187"/>
      <c r="F216" s="198"/>
      <c r="G216" s="198"/>
      <c r="H216" s="198"/>
      <c r="I216" s="198"/>
      <c r="J216" s="198"/>
      <c r="K216" s="198"/>
      <c r="L216" s="198"/>
      <c r="M216" s="198"/>
      <c r="N216" s="198"/>
      <c r="O216" s="198"/>
      <c r="P216" s="198"/>
      <c r="Q216" s="198"/>
      <c r="R216" s="198"/>
      <c r="S216" s="198"/>
      <c r="T216" s="198"/>
      <c r="U216" s="198"/>
      <c r="V216" s="198"/>
      <c r="W216" s="198"/>
      <c r="X216" s="198"/>
      <c r="Y216" s="198"/>
    </row>
    <row r="217" spans="1:25" ht="12.75" customHeight="1" x14ac:dyDescent="0.2">
      <c r="A217" s="184"/>
      <c r="B217" s="185"/>
      <c r="C217" s="242"/>
      <c r="D217" s="187"/>
      <c r="E217" s="187"/>
      <c r="F217" s="198"/>
      <c r="G217" s="198"/>
      <c r="H217" s="198"/>
      <c r="I217" s="198"/>
      <c r="J217" s="198"/>
      <c r="K217" s="198"/>
      <c r="L217" s="198"/>
      <c r="M217" s="198"/>
      <c r="N217" s="198"/>
      <c r="O217" s="198"/>
      <c r="P217" s="198"/>
      <c r="Q217" s="198"/>
      <c r="R217" s="198"/>
      <c r="S217" s="198"/>
      <c r="T217" s="198"/>
      <c r="U217" s="198"/>
      <c r="V217" s="198"/>
      <c r="W217" s="198"/>
      <c r="X217" s="198"/>
      <c r="Y217" s="198"/>
    </row>
    <row r="218" spans="1:25" ht="12.75" customHeight="1" x14ac:dyDescent="0.2">
      <c r="A218" s="184"/>
      <c r="B218" s="185"/>
      <c r="C218" s="242"/>
      <c r="D218" s="187"/>
      <c r="E218" s="187"/>
      <c r="F218" s="198"/>
      <c r="G218" s="198"/>
      <c r="H218" s="198"/>
      <c r="I218" s="198"/>
      <c r="J218" s="198"/>
      <c r="K218" s="198"/>
      <c r="L218" s="198"/>
      <c r="M218" s="198"/>
      <c r="N218" s="198"/>
      <c r="O218" s="198"/>
      <c r="P218" s="198"/>
      <c r="Q218" s="198"/>
      <c r="R218" s="198"/>
      <c r="S218" s="198"/>
      <c r="T218" s="198"/>
      <c r="U218" s="198"/>
      <c r="V218" s="198"/>
      <c r="W218" s="198"/>
      <c r="X218" s="198"/>
      <c r="Y218" s="198"/>
    </row>
    <row r="219" spans="1:25" ht="12.75" customHeight="1" x14ac:dyDescent="0.2">
      <c r="A219" s="184"/>
      <c r="B219" s="185"/>
      <c r="C219" s="242"/>
      <c r="D219" s="187"/>
      <c r="E219" s="187"/>
      <c r="F219" s="198"/>
      <c r="G219" s="198"/>
      <c r="H219" s="198"/>
      <c r="I219" s="198"/>
      <c r="J219" s="198"/>
      <c r="K219" s="198"/>
      <c r="L219" s="198"/>
      <c r="M219" s="198"/>
      <c r="N219" s="198"/>
      <c r="O219" s="198"/>
      <c r="P219" s="198"/>
      <c r="Q219" s="198"/>
      <c r="R219" s="198"/>
      <c r="S219" s="198"/>
      <c r="T219" s="198"/>
      <c r="U219" s="198"/>
      <c r="V219" s="198"/>
      <c r="W219" s="198"/>
      <c r="X219" s="198"/>
      <c r="Y219" s="198"/>
    </row>
    <row r="220" spans="1:25" ht="12.75" customHeight="1" x14ac:dyDescent="0.2">
      <c r="A220" s="184"/>
      <c r="B220" s="185"/>
      <c r="C220" s="242"/>
      <c r="D220" s="187"/>
      <c r="E220" s="187"/>
      <c r="F220" s="198"/>
      <c r="G220" s="198"/>
      <c r="H220" s="198"/>
      <c r="I220" s="198"/>
      <c r="J220" s="198"/>
      <c r="K220" s="198"/>
      <c r="L220" s="198"/>
      <c r="M220" s="198"/>
      <c r="N220" s="198"/>
      <c r="O220" s="198"/>
      <c r="P220" s="198"/>
      <c r="Q220" s="198"/>
      <c r="R220" s="198"/>
      <c r="S220" s="198"/>
      <c r="T220" s="198"/>
      <c r="U220" s="198"/>
      <c r="V220" s="198"/>
      <c r="W220" s="198"/>
      <c r="X220" s="198"/>
      <c r="Y220" s="198"/>
    </row>
    <row r="221" spans="1:25" ht="12.75" customHeight="1" x14ac:dyDescent="0.2">
      <c r="A221" s="184"/>
      <c r="B221" s="185"/>
      <c r="C221" s="242"/>
      <c r="D221" s="187"/>
      <c r="E221" s="187"/>
      <c r="F221" s="198"/>
      <c r="G221" s="198"/>
      <c r="H221" s="198"/>
      <c r="I221" s="198"/>
      <c r="J221" s="198"/>
      <c r="K221" s="198"/>
      <c r="L221" s="198"/>
      <c r="M221" s="198"/>
      <c r="N221" s="198"/>
      <c r="O221" s="198"/>
      <c r="P221" s="198"/>
      <c r="Q221" s="198"/>
      <c r="R221" s="198"/>
      <c r="S221" s="198"/>
      <c r="T221" s="198"/>
      <c r="U221" s="198"/>
      <c r="V221" s="198"/>
      <c r="W221" s="198"/>
      <c r="X221" s="198"/>
      <c r="Y221" s="198"/>
    </row>
    <row r="222" spans="1:25" ht="12.75" customHeight="1" x14ac:dyDescent="0.2">
      <c r="A222" s="184"/>
      <c r="B222" s="185"/>
      <c r="C222" s="242"/>
      <c r="D222" s="187"/>
      <c r="E222" s="187"/>
      <c r="F222" s="198"/>
      <c r="G222" s="198"/>
      <c r="H222" s="198"/>
      <c r="I222" s="198"/>
      <c r="J222" s="198"/>
      <c r="K222" s="198"/>
      <c r="L222" s="198"/>
      <c r="M222" s="198"/>
      <c r="N222" s="198"/>
      <c r="O222" s="198"/>
      <c r="P222" s="198"/>
      <c r="Q222" s="198"/>
      <c r="R222" s="198"/>
      <c r="S222" s="198"/>
      <c r="T222" s="198"/>
      <c r="U222" s="198"/>
      <c r="V222" s="198"/>
      <c r="W222" s="198"/>
      <c r="X222" s="198"/>
      <c r="Y222" s="198"/>
    </row>
    <row r="223" spans="1:25" ht="12.75" customHeight="1" x14ac:dyDescent="0.2">
      <c r="A223" s="184"/>
      <c r="B223" s="185"/>
      <c r="C223" s="242"/>
      <c r="D223" s="187"/>
      <c r="E223" s="187"/>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25" ht="12.75" customHeight="1" x14ac:dyDescent="0.2">
      <c r="A224" s="184"/>
      <c r="B224" s="185"/>
      <c r="C224" s="242"/>
      <c r="D224" s="187"/>
      <c r="E224" s="187"/>
      <c r="F224" s="198"/>
      <c r="G224" s="198"/>
      <c r="H224" s="198"/>
      <c r="I224" s="198"/>
      <c r="J224" s="198"/>
      <c r="K224" s="198"/>
      <c r="L224" s="198"/>
      <c r="M224" s="198"/>
      <c r="N224" s="198"/>
      <c r="O224" s="198"/>
      <c r="P224" s="198"/>
      <c r="Q224" s="198"/>
      <c r="R224" s="198"/>
      <c r="S224" s="198"/>
      <c r="T224" s="198"/>
      <c r="U224" s="198"/>
      <c r="V224" s="198"/>
      <c r="W224" s="198"/>
      <c r="X224" s="198"/>
      <c r="Y224" s="198"/>
    </row>
    <row r="225" spans="1:25" ht="12.75" customHeight="1" x14ac:dyDescent="0.2">
      <c r="A225" s="184"/>
      <c r="B225" s="185"/>
      <c r="C225" s="242"/>
      <c r="D225" s="187"/>
      <c r="E225" s="187"/>
      <c r="F225" s="198"/>
      <c r="G225" s="198"/>
      <c r="H225" s="198"/>
      <c r="I225" s="198"/>
      <c r="J225" s="198"/>
      <c r="K225" s="198"/>
      <c r="L225" s="198"/>
      <c r="M225" s="198"/>
      <c r="N225" s="198"/>
      <c r="O225" s="198"/>
      <c r="P225" s="198"/>
      <c r="Q225" s="198"/>
      <c r="R225" s="198"/>
      <c r="S225" s="198"/>
      <c r="T225" s="198"/>
      <c r="U225" s="198"/>
      <c r="V225" s="198"/>
      <c r="W225" s="198"/>
      <c r="X225" s="198"/>
      <c r="Y225" s="198"/>
    </row>
    <row r="226" spans="1:25" ht="12.75" customHeight="1" x14ac:dyDescent="0.2">
      <c r="A226" s="184"/>
      <c r="B226" s="185"/>
      <c r="C226" s="242"/>
      <c r="D226" s="187"/>
      <c r="E226" s="187"/>
      <c r="F226" s="198"/>
      <c r="G226" s="198"/>
      <c r="H226" s="198"/>
      <c r="I226" s="198"/>
      <c r="J226" s="198"/>
      <c r="K226" s="198"/>
      <c r="L226" s="198"/>
      <c r="M226" s="198"/>
      <c r="N226" s="198"/>
      <c r="O226" s="198"/>
      <c r="P226" s="198"/>
      <c r="Q226" s="198"/>
      <c r="R226" s="198"/>
      <c r="S226" s="198"/>
      <c r="T226" s="198"/>
      <c r="U226" s="198"/>
      <c r="V226" s="198"/>
      <c r="W226" s="198"/>
      <c r="X226" s="198"/>
      <c r="Y226" s="198"/>
    </row>
    <row r="227" spans="1:25" ht="12.75" customHeight="1" x14ac:dyDescent="0.2">
      <c r="A227" s="184"/>
      <c r="B227" s="185"/>
      <c r="C227" s="242"/>
      <c r="D227" s="187"/>
      <c r="E227" s="187"/>
      <c r="F227" s="198"/>
      <c r="G227" s="198"/>
      <c r="H227" s="198"/>
      <c r="I227" s="198"/>
      <c r="J227" s="198"/>
      <c r="K227" s="198"/>
      <c r="L227" s="198"/>
      <c r="M227" s="198"/>
      <c r="N227" s="198"/>
      <c r="O227" s="198"/>
      <c r="P227" s="198"/>
      <c r="Q227" s="198"/>
      <c r="R227" s="198"/>
      <c r="S227" s="198"/>
      <c r="T227" s="198"/>
      <c r="U227" s="198"/>
      <c r="V227" s="198"/>
      <c r="W227" s="198"/>
      <c r="X227" s="198"/>
      <c r="Y227" s="198"/>
    </row>
    <row r="228" spans="1:25" ht="12.75" customHeight="1" x14ac:dyDescent="0.2">
      <c r="A228" s="184"/>
      <c r="B228" s="185"/>
      <c r="C228" s="242"/>
      <c r="D228" s="187"/>
      <c r="E228" s="187"/>
      <c r="F228" s="198"/>
      <c r="G228" s="198"/>
      <c r="H228" s="198"/>
      <c r="I228" s="198"/>
      <c r="J228" s="198"/>
      <c r="K228" s="198"/>
      <c r="L228" s="198"/>
      <c r="M228" s="198"/>
      <c r="N228" s="198"/>
      <c r="O228" s="198"/>
      <c r="P228" s="198"/>
      <c r="Q228" s="198"/>
      <c r="R228" s="198"/>
      <c r="S228" s="198"/>
      <c r="T228" s="198"/>
      <c r="U228" s="198"/>
      <c r="V228" s="198"/>
      <c r="W228" s="198"/>
      <c r="X228" s="198"/>
      <c r="Y228" s="198"/>
    </row>
    <row r="229" spans="1:25" ht="12.75" customHeight="1" x14ac:dyDescent="0.2">
      <c r="A229" s="184"/>
      <c r="B229" s="185"/>
      <c r="C229" s="242"/>
      <c r="D229" s="187"/>
      <c r="E229" s="187"/>
      <c r="F229" s="198"/>
      <c r="G229" s="198"/>
      <c r="H229" s="198"/>
      <c r="I229" s="198"/>
      <c r="J229" s="198"/>
      <c r="K229" s="198"/>
      <c r="L229" s="198"/>
      <c r="M229" s="198"/>
      <c r="N229" s="198"/>
      <c r="O229" s="198"/>
      <c r="P229" s="198"/>
      <c r="Q229" s="198"/>
      <c r="R229" s="198"/>
      <c r="S229" s="198"/>
      <c r="T229" s="198"/>
      <c r="U229" s="198"/>
      <c r="V229" s="198"/>
      <c r="W229" s="198"/>
      <c r="X229" s="198"/>
      <c r="Y229" s="198"/>
    </row>
    <row r="230" spans="1:25" ht="12.75" customHeight="1" x14ac:dyDescent="0.2">
      <c r="A230" s="184"/>
      <c r="B230" s="185"/>
      <c r="C230" s="242"/>
      <c r="D230" s="187"/>
      <c r="E230" s="187"/>
      <c r="F230" s="198"/>
      <c r="G230" s="198"/>
      <c r="H230" s="198"/>
      <c r="I230" s="198"/>
      <c r="J230" s="198"/>
      <c r="K230" s="198"/>
      <c r="L230" s="198"/>
      <c r="M230" s="198"/>
      <c r="N230" s="198"/>
      <c r="O230" s="198"/>
      <c r="P230" s="198"/>
      <c r="Q230" s="198"/>
      <c r="R230" s="198"/>
      <c r="S230" s="198"/>
      <c r="T230" s="198"/>
      <c r="U230" s="198"/>
      <c r="V230" s="198"/>
      <c r="W230" s="198"/>
      <c r="X230" s="198"/>
      <c r="Y230" s="198"/>
    </row>
    <row r="231" spans="1:25" ht="12.75" customHeight="1" x14ac:dyDescent="0.2">
      <c r="A231" s="184"/>
      <c r="B231" s="185"/>
      <c r="C231" s="242"/>
      <c r="D231" s="187"/>
      <c r="E231" s="187"/>
      <c r="F231" s="198"/>
      <c r="G231" s="198"/>
      <c r="H231" s="198"/>
      <c r="I231" s="198"/>
      <c r="J231" s="198"/>
      <c r="K231" s="198"/>
      <c r="L231" s="198"/>
      <c r="M231" s="198"/>
      <c r="N231" s="198"/>
      <c r="O231" s="198"/>
      <c r="P231" s="198"/>
      <c r="Q231" s="198"/>
      <c r="R231" s="198"/>
      <c r="S231" s="198"/>
      <c r="T231" s="198"/>
      <c r="U231" s="198"/>
      <c r="V231" s="198"/>
      <c r="W231" s="198"/>
      <c r="X231" s="198"/>
      <c r="Y231" s="198"/>
    </row>
    <row r="232" spans="1:25" ht="12.75" customHeight="1" x14ac:dyDescent="0.2">
      <c r="A232" s="184"/>
      <c r="B232" s="185"/>
      <c r="C232" s="242"/>
      <c r="D232" s="187"/>
      <c r="E232" s="187"/>
      <c r="F232" s="198"/>
      <c r="G232" s="198"/>
      <c r="H232" s="198"/>
      <c r="I232" s="198"/>
      <c r="J232" s="198"/>
      <c r="K232" s="198"/>
      <c r="L232" s="198"/>
      <c r="M232" s="198"/>
      <c r="N232" s="198"/>
      <c r="O232" s="198"/>
      <c r="P232" s="198"/>
      <c r="Q232" s="198"/>
      <c r="R232" s="198"/>
      <c r="S232" s="198"/>
      <c r="T232" s="198"/>
      <c r="U232" s="198"/>
      <c r="V232" s="198"/>
      <c r="W232" s="198"/>
      <c r="X232" s="198"/>
      <c r="Y232" s="198"/>
    </row>
    <row r="233" spans="1:25" ht="12.75" customHeight="1" x14ac:dyDescent="0.2">
      <c r="A233" s="184"/>
      <c r="B233" s="185"/>
      <c r="C233" s="242"/>
      <c r="D233" s="187"/>
      <c r="E233" s="187"/>
      <c r="F233" s="198"/>
      <c r="G233" s="198"/>
      <c r="H233" s="198"/>
      <c r="I233" s="198"/>
      <c r="J233" s="198"/>
      <c r="K233" s="198"/>
      <c r="L233" s="198"/>
      <c r="M233" s="198"/>
      <c r="N233" s="198"/>
      <c r="O233" s="198"/>
      <c r="P233" s="198"/>
      <c r="Q233" s="198"/>
      <c r="R233" s="198"/>
      <c r="S233" s="198"/>
      <c r="T233" s="198"/>
      <c r="U233" s="198"/>
      <c r="V233" s="198"/>
      <c r="W233" s="198"/>
      <c r="X233" s="198"/>
      <c r="Y233" s="198"/>
    </row>
    <row r="234" spans="1:25" ht="12.75" customHeight="1" x14ac:dyDescent="0.2">
      <c r="A234" s="184"/>
      <c r="B234" s="185"/>
      <c r="C234" s="242"/>
      <c r="D234" s="187"/>
      <c r="E234" s="187"/>
      <c r="F234" s="198"/>
      <c r="G234" s="198"/>
      <c r="H234" s="198"/>
      <c r="I234" s="198"/>
      <c r="J234" s="198"/>
      <c r="K234" s="198"/>
      <c r="L234" s="198"/>
      <c r="M234" s="198"/>
      <c r="N234" s="198"/>
      <c r="O234" s="198"/>
      <c r="P234" s="198"/>
      <c r="Q234" s="198"/>
      <c r="R234" s="198"/>
      <c r="S234" s="198"/>
      <c r="T234" s="198"/>
      <c r="U234" s="198"/>
      <c r="V234" s="198"/>
      <c r="W234" s="198"/>
      <c r="X234" s="198"/>
      <c r="Y234" s="198"/>
    </row>
    <row r="235" spans="1:25" ht="12.75" customHeight="1" x14ac:dyDescent="0.2">
      <c r="A235" s="184"/>
      <c r="B235" s="185"/>
      <c r="C235" s="242"/>
      <c r="D235" s="187"/>
      <c r="E235" s="187"/>
      <c r="F235" s="198"/>
      <c r="G235" s="198"/>
      <c r="H235" s="198"/>
      <c r="I235" s="198"/>
      <c r="J235" s="198"/>
      <c r="K235" s="198"/>
      <c r="L235" s="198"/>
      <c r="M235" s="198"/>
      <c r="N235" s="198"/>
      <c r="O235" s="198"/>
      <c r="P235" s="198"/>
      <c r="Q235" s="198"/>
      <c r="R235" s="198"/>
      <c r="S235" s="198"/>
      <c r="T235" s="198"/>
      <c r="U235" s="198"/>
      <c r="V235" s="198"/>
      <c r="W235" s="198"/>
      <c r="X235" s="198"/>
      <c r="Y235" s="198"/>
    </row>
    <row r="236" spans="1:25" ht="12.75" customHeight="1" x14ac:dyDescent="0.2">
      <c r="A236" s="184"/>
      <c r="B236" s="185"/>
      <c r="C236" s="242"/>
      <c r="D236" s="187"/>
      <c r="E236" s="187"/>
      <c r="F236" s="198"/>
      <c r="G236" s="198"/>
      <c r="H236" s="198"/>
      <c r="I236" s="198"/>
      <c r="J236" s="198"/>
      <c r="K236" s="198"/>
      <c r="L236" s="198"/>
      <c r="M236" s="198"/>
      <c r="N236" s="198"/>
      <c r="O236" s="198"/>
      <c r="P236" s="198"/>
      <c r="Q236" s="198"/>
      <c r="R236" s="198"/>
      <c r="S236" s="198"/>
      <c r="T236" s="198"/>
      <c r="U236" s="198"/>
      <c r="V236" s="198"/>
      <c r="W236" s="198"/>
      <c r="X236" s="198"/>
      <c r="Y236" s="198"/>
    </row>
    <row r="237" spans="1:25" ht="12.75" customHeight="1" x14ac:dyDescent="0.2">
      <c r="A237" s="184"/>
      <c r="B237" s="185"/>
      <c r="C237" s="242"/>
      <c r="D237" s="187"/>
      <c r="E237" s="187"/>
      <c r="F237" s="198"/>
      <c r="G237" s="198"/>
      <c r="H237" s="198"/>
      <c r="I237" s="198"/>
      <c r="J237" s="198"/>
      <c r="K237" s="198"/>
      <c r="L237" s="198"/>
      <c r="M237" s="198"/>
      <c r="N237" s="198"/>
      <c r="O237" s="198"/>
      <c r="P237" s="198"/>
      <c r="Q237" s="198"/>
      <c r="R237" s="198"/>
      <c r="S237" s="198"/>
      <c r="T237" s="198"/>
      <c r="U237" s="198"/>
      <c r="V237" s="198"/>
      <c r="W237" s="198"/>
      <c r="X237" s="198"/>
      <c r="Y237" s="198"/>
    </row>
    <row r="238" spans="1:25" ht="12.75" customHeight="1" x14ac:dyDescent="0.2">
      <c r="A238" s="184"/>
      <c r="B238" s="185"/>
      <c r="C238" s="242"/>
      <c r="D238" s="187"/>
      <c r="E238" s="187"/>
      <c r="F238" s="198"/>
      <c r="G238" s="198"/>
      <c r="H238" s="198"/>
      <c r="I238" s="198"/>
      <c r="J238" s="198"/>
      <c r="K238" s="198"/>
      <c r="L238" s="198"/>
      <c r="M238" s="198"/>
      <c r="N238" s="198"/>
      <c r="O238" s="198"/>
      <c r="P238" s="198"/>
      <c r="Q238" s="198"/>
      <c r="R238" s="198"/>
      <c r="S238" s="198"/>
      <c r="T238" s="198"/>
      <c r="U238" s="198"/>
      <c r="V238" s="198"/>
      <c r="W238" s="198"/>
      <c r="X238" s="198"/>
      <c r="Y238" s="198"/>
    </row>
    <row r="239" spans="1:25" ht="12.75" customHeight="1" x14ac:dyDescent="0.2">
      <c r="A239" s="184"/>
      <c r="B239" s="185"/>
      <c r="C239" s="242"/>
      <c r="D239" s="187"/>
      <c r="E239" s="187"/>
      <c r="F239" s="198"/>
      <c r="G239" s="198"/>
      <c r="H239" s="198"/>
      <c r="I239" s="198"/>
      <c r="J239" s="198"/>
      <c r="K239" s="198"/>
      <c r="L239" s="198"/>
      <c r="M239" s="198"/>
      <c r="N239" s="198"/>
      <c r="O239" s="198"/>
      <c r="P239" s="198"/>
      <c r="Q239" s="198"/>
      <c r="R239" s="198"/>
      <c r="S239" s="198"/>
      <c r="T239" s="198"/>
      <c r="U239" s="198"/>
      <c r="V239" s="198"/>
      <c r="W239" s="198"/>
      <c r="X239" s="198"/>
      <c r="Y239" s="198"/>
    </row>
    <row r="240" spans="1:25" ht="12.75" customHeight="1" x14ac:dyDescent="0.2">
      <c r="A240" s="184"/>
      <c r="B240" s="185"/>
      <c r="C240" s="242"/>
      <c r="D240" s="187"/>
      <c r="E240" s="187"/>
      <c r="F240" s="198"/>
      <c r="G240" s="198"/>
      <c r="H240" s="198"/>
      <c r="I240" s="198"/>
      <c r="J240" s="198"/>
      <c r="K240" s="198"/>
      <c r="L240" s="198"/>
      <c r="M240" s="198"/>
      <c r="N240" s="198"/>
      <c r="O240" s="198"/>
      <c r="P240" s="198"/>
      <c r="Q240" s="198"/>
      <c r="R240" s="198"/>
      <c r="S240" s="198"/>
      <c r="T240" s="198"/>
      <c r="U240" s="198"/>
      <c r="V240" s="198"/>
      <c r="W240" s="198"/>
      <c r="X240" s="198"/>
      <c r="Y240" s="198"/>
    </row>
    <row r="241" spans="1:25" ht="12.75" customHeight="1" x14ac:dyDescent="0.2">
      <c r="A241" s="184"/>
      <c r="B241" s="185"/>
      <c r="C241" s="242"/>
      <c r="D241" s="187"/>
      <c r="E241" s="187"/>
      <c r="F241" s="198"/>
      <c r="G241" s="198"/>
      <c r="H241" s="198"/>
      <c r="I241" s="198"/>
      <c r="J241" s="198"/>
      <c r="K241" s="198"/>
      <c r="L241" s="198"/>
      <c r="M241" s="198"/>
      <c r="N241" s="198"/>
      <c r="O241" s="198"/>
      <c r="P241" s="198"/>
      <c r="Q241" s="198"/>
      <c r="R241" s="198"/>
      <c r="S241" s="198"/>
      <c r="T241" s="198"/>
      <c r="U241" s="198"/>
      <c r="V241" s="198"/>
      <c r="W241" s="198"/>
      <c r="X241" s="198"/>
      <c r="Y241" s="198"/>
    </row>
    <row r="242" spans="1:25" ht="12.75" customHeight="1" x14ac:dyDescent="0.2">
      <c r="A242" s="184"/>
      <c r="B242" s="185"/>
      <c r="C242" s="242"/>
      <c r="D242" s="187"/>
      <c r="E242" s="187"/>
      <c r="F242" s="198"/>
      <c r="G242" s="198"/>
      <c r="H242" s="198"/>
      <c r="I242" s="198"/>
      <c r="J242" s="198"/>
      <c r="K242" s="198"/>
      <c r="L242" s="198"/>
      <c r="M242" s="198"/>
      <c r="N242" s="198"/>
      <c r="O242" s="198"/>
      <c r="P242" s="198"/>
      <c r="Q242" s="198"/>
      <c r="R242" s="198"/>
      <c r="S242" s="198"/>
      <c r="T242" s="198"/>
      <c r="U242" s="198"/>
      <c r="V242" s="198"/>
      <c r="W242" s="198"/>
      <c r="X242" s="198"/>
      <c r="Y242" s="198"/>
    </row>
    <row r="243" spans="1:25" ht="12.75" customHeight="1" x14ac:dyDescent="0.2">
      <c r="A243" s="184"/>
      <c r="B243" s="185"/>
      <c r="C243" s="242"/>
      <c r="D243" s="187"/>
      <c r="E243" s="187"/>
      <c r="F243" s="198"/>
      <c r="G243" s="198"/>
      <c r="H243" s="198"/>
      <c r="I243" s="198"/>
      <c r="J243" s="198"/>
      <c r="K243" s="198"/>
      <c r="L243" s="198"/>
      <c r="M243" s="198"/>
      <c r="N243" s="198"/>
      <c r="O243" s="198"/>
      <c r="P243" s="198"/>
      <c r="Q243" s="198"/>
      <c r="R243" s="198"/>
      <c r="S243" s="198"/>
      <c r="T243" s="198"/>
      <c r="U243" s="198"/>
      <c r="V243" s="198"/>
      <c r="W243" s="198"/>
      <c r="X243" s="198"/>
      <c r="Y243" s="198"/>
    </row>
    <row r="244" spans="1:25" ht="12.75" customHeight="1" x14ac:dyDescent="0.2">
      <c r="A244" s="184"/>
      <c r="B244" s="185"/>
      <c r="C244" s="242"/>
      <c r="D244" s="187"/>
      <c r="E244" s="187"/>
      <c r="F244" s="198"/>
      <c r="G244" s="198"/>
      <c r="H244" s="198"/>
      <c r="I244" s="198"/>
      <c r="J244" s="198"/>
      <c r="K244" s="198"/>
      <c r="L244" s="198"/>
      <c r="M244" s="198"/>
      <c r="N244" s="198"/>
      <c r="O244" s="198"/>
      <c r="P244" s="198"/>
      <c r="Q244" s="198"/>
      <c r="R244" s="198"/>
      <c r="S244" s="198"/>
      <c r="T244" s="198"/>
      <c r="U244" s="198"/>
      <c r="V244" s="198"/>
      <c r="W244" s="198"/>
      <c r="X244" s="198"/>
      <c r="Y244" s="198"/>
    </row>
    <row r="245" spans="1:25" ht="12.75" customHeight="1" x14ac:dyDescent="0.2">
      <c r="A245" s="184"/>
      <c r="B245" s="185"/>
      <c r="C245" s="242"/>
      <c r="D245" s="187"/>
      <c r="E245" s="187"/>
      <c r="F245" s="198"/>
      <c r="G245" s="198"/>
      <c r="H245" s="198"/>
      <c r="I245" s="198"/>
      <c r="J245" s="198"/>
      <c r="K245" s="198"/>
      <c r="L245" s="198"/>
      <c r="M245" s="198"/>
      <c r="N245" s="198"/>
      <c r="O245" s="198"/>
      <c r="P245" s="198"/>
      <c r="Q245" s="198"/>
      <c r="R245" s="198"/>
      <c r="S245" s="198"/>
      <c r="T245" s="198"/>
      <c r="U245" s="198"/>
      <c r="V245" s="198"/>
      <c r="W245" s="198"/>
      <c r="X245" s="198"/>
      <c r="Y245" s="198"/>
    </row>
    <row r="246" spans="1:25" ht="12.75" customHeight="1" x14ac:dyDescent="0.2">
      <c r="A246" s="184"/>
      <c r="B246" s="185"/>
      <c r="C246" s="242"/>
      <c r="D246" s="187"/>
      <c r="E246" s="187"/>
      <c r="F246" s="198"/>
      <c r="G246" s="198"/>
      <c r="H246" s="198"/>
      <c r="I246" s="198"/>
      <c r="J246" s="198"/>
      <c r="K246" s="198"/>
      <c r="L246" s="198"/>
      <c r="M246" s="198"/>
      <c r="N246" s="198"/>
      <c r="O246" s="198"/>
      <c r="P246" s="198"/>
      <c r="Q246" s="198"/>
      <c r="R246" s="198"/>
      <c r="S246" s="198"/>
      <c r="T246" s="198"/>
      <c r="U246" s="198"/>
      <c r="V246" s="198"/>
      <c r="W246" s="198"/>
      <c r="X246" s="198"/>
      <c r="Y246" s="198"/>
    </row>
    <row r="247" spans="1:25" ht="12.75" customHeight="1" x14ac:dyDescent="0.2">
      <c r="A247" s="184"/>
      <c r="B247" s="185"/>
      <c r="C247" s="242"/>
      <c r="D247" s="187"/>
      <c r="E247" s="187"/>
      <c r="F247" s="198"/>
      <c r="G247" s="198"/>
      <c r="H247" s="198"/>
      <c r="I247" s="198"/>
      <c r="J247" s="198"/>
      <c r="K247" s="198"/>
      <c r="L247" s="198"/>
      <c r="M247" s="198"/>
      <c r="N247" s="198"/>
      <c r="O247" s="198"/>
      <c r="P247" s="198"/>
      <c r="Q247" s="198"/>
      <c r="R247" s="198"/>
      <c r="S247" s="198"/>
      <c r="T247" s="198"/>
      <c r="U247" s="198"/>
      <c r="V247" s="198"/>
      <c r="W247" s="198"/>
      <c r="X247" s="198"/>
      <c r="Y247" s="198"/>
    </row>
    <row r="248" spans="1:25" ht="12.75" customHeight="1" x14ac:dyDescent="0.2">
      <c r="A248" s="184"/>
      <c r="B248" s="185"/>
      <c r="C248" s="242"/>
      <c r="D248" s="187"/>
      <c r="E248" s="187"/>
      <c r="F248" s="198"/>
      <c r="G248" s="198"/>
      <c r="H248" s="198"/>
      <c r="I248" s="198"/>
      <c r="J248" s="198"/>
      <c r="K248" s="198"/>
      <c r="L248" s="198"/>
      <c r="M248" s="198"/>
      <c r="N248" s="198"/>
      <c r="O248" s="198"/>
      <c r="P248" s="198"/>
      <c r="Q248" s="198"/>
      <c r="R248" s="198"/>
      <c r="S248" s="198"/>
      <c r="T248" s="198"/>
      <c r="U248" s="198"/>
      <c r="V248" s="198"/>
      <c r="W248" s="198"/>
      <c r="X248" s="198"/>
      <c r="Y248" s="198"/>
    </row>
    <row r="249" spans="1:25" ht="12.75" customHeight="1" x14ac:dyDescent="0.2">
      <c r="A249" s="184"/>
      <c r="B249" s="185"/>
      <c r="C249" s="242"/>
      <c r="D249" s="187"/>
      <c r="E249" s="187"/>
      <c r="F249" s="198"/>
      <c r="G249" s="198"/>
      <c r="H249" s="198"/>
      <c r="I249" s="198"/>
      <c r="J249" s="198"/>
      <c r="K249" s="198"/>
      <c r="L249" s="198"/>
      <c r="M249" s="198"/>
      <c r="N249" s="198"/>
      <c r="O249" s="198"/>
      <c r="P249" s="198"/>
      <c r="Q249" s="198"/>
      <c r="R249" s="198"/>
      <c r="S249" s="198"/>
      <c r="T249" s="198"/>
      <c r="U249" s="198"/>
      <c r="V249" s="198"/>
      <c r="W249" s="198"/>
      <c r="X249" s="198"/>
      <c r="Y249" s="198"/>
    </row>
    <row r="250" spans="1:25" ht="12.75" customHeight="1" x14ac:dyDescent="0.2">
      <c r="A250" s="184"/>
      <c r="B250" s="185"/>
      <c r="C250" s="242"/>
      <c r="D250" s="187"/>
      <c r="E250" s="187"/>
      <c r="F250" s="198"/>
      <c r="G250" s="198"/>
      <c r="H250" s="198"/>
      <c r="I250" s="198"/>
      <c r="J250" s="198"/>
      <c r="K250" s="198"/>
      <c r="L250" s="198"/>
      <c r="M250" s="198"/>
      <c r="N250" s="198"/>
      <c r="O250" s="198"/>
      <c r="P250" s="198"/>
      <c r="Q250" s="198"/>
      <c r="R250" s="198"/>
      <c r="S250" s="198"/>
      <c r="T250" s="198"/>
      <c r="U250" s="198"/>
      <c r="V250" s="198"/>
      <c r="W250" s="198"/>
      <c r="X250" s="198"/>
      <c r="Y250" s="198"/>
    </row>
    <row r="251" spans="1:25" ht="12.75" customHeight="1" x14ac:dyDescent="0.2">
      <c r="A251" s="184"/>
      <c r="B251" s="185"/>
      <c r="C251" s="242"/>
      <c r="D251" s="187"/>
      <c r="E251" s="187"/>
      <c r="F251" s="198"/>
      <c r="G251" s="198"/>
      <c r="H251" s="198"/>
      <c r="I251" s="198"/>
      <c r="J251" s="198"/>
      <c r="K251" s="198"/>
      <c r="L251" s="198"/>
      <c r="M251" s="198"/>
      <c r="N251" s="198"/>
      <c r="O251" s="198"/>
      <c r="P251" s="198"/>
      <c r="Q251" s="198"/>
      <c r="R251" s="198"/>
      <c r="S251" s="198"/>
      <c r="T251" s="198"/>
      <c r="U251" s="198"/>
      <c r="V251" s="198"/>
      <c r="W251" s="198"/>
      <c r="X251" s="198"/>
      <c r="Y251" s="198"/>
    </row>
    <row r="252" spans="1:25" ht="12.75" customHeight="1" x14ac:dyDescent="0.2">
      <c r="A252" s="184"/>
      <c r="B252" s="185"/>
      <c r="C252" s="242"/>
      <c r="D252" s="187"/>
      <c r="E252" s="187"/>
      <c r="F252" s="198"/>
      <c r="G252" s="198"/>
      <c r="H252" s="198"/>
      <c r="I252" s="198"/>
      <c r="J252" s="198"/>
      <c r="K252" s="198"/>
      <c r="L252" s="198"/>
      <c r="M252" s="198"/>
      <c r="N252" s="198"/>
      <c r="O252" s="198"/>
      <c r="P252" s="198"/>
      <c r="Q252" s="198"/>
      <c r="R252" s="198"/>
      <c r="S252" s="198"/>
      <c r="T252" s="198"/>
      <c r="U252" s="198"/>
      <c r="V252" s="198"/>
      <c r="W252" s="198"/>
      <c r="X252" s="198"/>
      <c r="Y252" s="198"/>
    </row>
    <row r="253" spans="1:25" ht="12.75" customHeight="1" x14ac:dyDescent="0.2">
      <c r="A253" s="184"/>
      <c r="B253" s="185"/>
      <c r="C253" s="242"/>
      <c r="D253" s="187"/>
      <c r="E253" s="187"/>
      <c r="F253" s="198"/>
      <c r="G253" s="198"/>
      <c r="H253" s="198"/>
      <c r="I253" s="198"/>
      <c r="J253" s="198"/>
      <c r="K253" s="198"/>
      <c r="L253" s="198"/>
      <c r="M253" s="198"/>
      <c r="N253" s="198"/>
      <c r="O253" s="198"/>
      <c r="P253" s="198"/>
      <c r="Q253" s="198"/>
      <c r="R253" s="198"/>
      <c r="S253" s="198"/>
      <c r="T253" s="198"/>
      <c r="U253" s="198"/>
      <c r="V253" s="198"/>
      <c r="W253" s="198"/>
      <c r="X253" s="198"/>
      <c r="Y253" s="198"/>
    </row>
    <row r="254" spans="1:25" ht="12.75" customHeight="1" x14ac:dyDescent="0.2">
      <c r="A254" s="184"/>
      <c r="B254" s="185"/>
      <c r="C254" s="242"/>
      <c r="D254" s="187"/>
      <c r="E254" s="187"/>
      <c r="F254" s="198"/>
      <c r="G254" s="198"/>
      <c r="H254" s="198"/>
      <c r="I254" s="198"/>
      <c r="J254" s="198"/>
      <c r="K254" s="198"/>
      <c r="L254" s="198"/>
      <c r="M254" s="198"/>
      <c r="N254" s="198"/>
      <c r="O254" s="198"/>
      <c r="P254" s="198"/>
      <c r="Q254" s="198"/>
      <c r="R254" s="198"/>
      <c r="S254" s="198"/>
      <c r="T254" s="198"/>
      <c r="U254" s="198"/>
      <c r="V254" s="198"/>
      <c r="W254" s="198"/>
      <c r="X254" s="198"/>
      <c r="Y254" s="198"/>
    </row>
    <row r="255" spans="1:25" ht="12.75" customHeight="1" x14ac:dyDescent="0.2">
      <c r="A255" s="184"/>
      <c r="B255" s="185"/>
      <c r="C255" s="242"/>
      <c r="D255" s="187"/>
      <c r="E255" s="187"/>
      <c r="F255" s="198"/>
      <c r="G255" s="198"/>
      <c r="H255" s="198"/>
      <c r="I255" s="198"/>
      <c r="J255" s="198"/>
      <c r="K255" s="198"/>
      <c r="L255" s="198"/>
      <c r="M255" s="198"/>
      <c r="N255" s="198"/>
      <c r="O255" s="198"/>
      <c r="P255" s="198"/>
      <c r="Q255" s="198"/>
      <c r="R255" s="198"/>
      <c r="S255" s="198"/>
      <c r="T255" s="198"/>
      <c r="U255" s="198"/>
      <c r="V255" s="198"/>
      <c r="W255" s="198"/>
      <c r="X255" s="198"/>
      <c r="Y255" s="198"/>
    </row>
    <row r="256" spans="1:25" ht="12.75" customHeight="1" x14ac:dyDescent="0.2">
      <c r="A256" s="184"/>
      <c r="B256" s="185"/>
      <c r="C256" s="242"/>
      <c r="D256" s="187"/>
      <c r="E256" s="187"/>
      <c r="F256" s="198"/>
      <c r="G256" s="198"/>
      <c r="H256" s="198"/>
      <c r="I256" s="198"/>
      <c r="J256" s="198"/>
      <c r="K256" s="198"/>
      <c r="L256" s="198"/>
      <c r="M256" s="198"/>
      <c r="N256" s="198"/>
      <c r="O256" s="198"/>
      <c r="P256" s="198"/>
      <c r="Q256" s="198"/>
      <c r="R256" s="198"/>
      <c r="S256" s="198"/>
      <c r="T256" s="198"/>
      <c r="U256" s="198"/>
      <c r="V256" s="198"/>
      <c r="W256" s="198"/>
      <c r="X256" s="198"/>
      <c r="Y256" s="198"/>
    </row>
    <row r="257" spans="1:25" ht="12.75" customHeight="1" x14ac:dyDescent="0.2">
      <c r="A257" s="184"/>
      <c r="B257" s="185"/>
      <c r="C257" s="242"/>
      <c r="D257" s="187"/>
      <c r="E257" s="187"/>
      <c r="F257" s="198"/>
      <c r="G257" s="198"/>
      <c r="H257" s="198"/>
      <c r="I257" s="198"/>
      <c r="J257" s="198"/>
      <c r="K257" s="198"/>
      <c r="L257" s="198"/>
      <c r="M257" s="198"/>
      <c r="N257" s="198"/>
      <c r="O257" s="198"/>
      <c r="P257" s="198"/>
      <c r="Q257" s="198"/>
      <c r="R257" s="198"/>
      <c r="S257" s="198"/>
      <c r="T257" s="198"/>
      <c r="U257" s="198"/>
      <c r="V257" s="198"/>
      <c r="W257" s="198"/>
      <c r="X257" s="198"/>
      <c r="Y257" s="198"/>
    </row>
    <row r="258" spans="1:25" ht="12.75" customHeight="1" x14ac:dyDescent="0.2">
      <c r="A258" s="184"/>
      <c r="B258" s="185"/>
      <c r="C258" s="242"/>
      <c r="D258" s="187"/>
      <c r="E258" s="187"/>
      <c r="F258" s="198"/>
      <c r="G258" s="198"/>
      <c r="H258" s="198"/>
      <c r="I258" s="198"/>
      <c r="J258" s="198"/>
      <c r="K258" s="198"/>
      <c r="L258" s="198"/>
      <c r="M258" s="198"/>
      <c r="N258" s="198"/>
      <c r="O258" s="198"/>
      <c r="P258" s="198"/>
      <c r="Q258" s="198"/>
      <c r="R258" s="198"/>
      <c r="S258" s="198"/>
      <c r="T258" s="198"/>
      <c r="U258" s="198"/>
      <c r="V258" s="198"/>
      <c r="W258" s="198"/>
      <c r="X258" s="198"/>
      <c r="Y258" s="198"/>
    </row>
    <row r="259" spans="1:25" ht="12.75" customHeight="1" x14ac:dyDescent="0.2">
      <c r="A259" s="184"/>
      <c r="B259" s="185"/>
      <c r="C259" s="242"/>
      <c r="D259" s="187"/>
      <c r="E259" s="187"/>
      <c r="F259" s="198"/>
      <c r="G259" s="198"/>
      <c r="H259" s="198"/>
      <c r="I259" s="198"/>
      <c r="J259" s="198"/>
      <c r="K259" s="198"/>
      <c r="L259" s="198"/>
      <c r="M259" s="198"/>
      <c r="N259" s="198"/>
      <c r="O259" s="198"/>
      <c r="P259" s="198"/>
      <c r="Q259" s="198"/>
      <c r="R259" s="198"/>
      <c r="S259" s="198"/>
      <c r="T259" s="198"/>
      <c r="U259" s="198"/>
      <c r="V259" s="198"/>
      <c r="W259" s="198"/>
      <c r="X259" s="198"/>
      <c r="Y259" s="198"/>
    </row>
    <row r="260" spans="1:25" ht="12.75" customHeight="1" x14ac:dyDescent="0.2">
      <c r="A260" s="184"/>
      <c r="B260" s="185"/>
      <c r="C260" s="242"/>
      <c r="D260" s="187"/>
      <c r="E260" s="187"/>
      <c r="F260" s="198"/>
      <c r="G260" s="198"/>
      <c r="H260" s="198"/>
      <c r="I260" s="198"/>
      <c r="J260" s="198"/>
      <c r="K260" s="198"/>
      <c r="L260" s="198"/>
      <c r="M260" s="198"/>
      <c r="N260" s="198"/>
      <c r="O260" s="198"/>
      <c r="P260" s="198"/>
      <c r="Q260" s="198"/>
      <c r="R260" s="198"/>
      <c r="S260" s="198"/>
      <c r="T260" s="198"/>
      <c r="U260" s="198"/>
      <c r="V260" s="198"/>
      <c r="W260" s="198"/>
      <c r="X260" s="198"/>
      <c r="Y260" s="198"/>
    </row>
    <row r="261" spans="1:25" ht="12.75" customHeight="1" x14ac:dyDescent="0.2">
      <c r="A261" s="184"/>
      <c r="B261" s="185"/>
      <c r="C261" s="242"/>
      <c r="D261" s="187"/>
      <c r="E261" s="187"/>
      <c r="F261" s="198"/>
      <c r="G261" s="198"/>
      <c r="H261" s="198"/>
      <c r="I261" s="198"/>
      <c r="J261" s="198"/>
      <c r="K261" s="198"/>
      <c r="L261" s="198"/>
      <c r="M261" s="198"/>
      <c r="N261" s="198"/>
      <c r="O261" s="198"/>
      <c r="P261" s="198"/>
      <c r="Q261" s="198"/>
      <c r="R261" s="198"/>
      <c r="S261" s="198"/>
      <c r="T261" s="198"/>
      <c r="U261" s="198"/>
      <c r="V261" s="198"/>
      <c r="W261" s="198"/>
      <c r="X261" s="198"/>
      <c r="Y261" s="198"/>
    </row>
    <row r="262" spans="1:25" ht="12.75" customHeight="1" x14ac:dyDescent="0.2">
      <c r="A262" s="184"/>
      <c r="B262" s="185"/>
      <c r="C262" s="242"/>
      <c r="D262" s="187"/>
      <c r="E262" s="187"/>
      <c r="F262" s="198"/>
      <c r="G262" s="198"/>
      <c r="H262" s="198"/>
      <c r="I262" s="198"/>
      <c r="J262" s="198"/>
      <c r="K262" s="198"/>
      <c r="L262" s="198"/>
      <c r="M262" s="198"/>
      <c r="N262" s="198"/>
      <c r="O262" s="198"/>
      <c r="P262" s="198"/>
      <c r="Q262" s="198"/>
      <c r="R262" s="198"/>
      <c r="S262" s="198"/>
      <c r="T262" s="198"/>
      <c r="U262" s="198"/>
      <c r="V262" s="198"/>
      <c r="W262" s="198"/>
      <c r="X262" s="198"/>
      <c r="Y262" s="198"/>
    </row>
    <row r="263" spans="1:25" ht="12.75" customHeight="1" x14ac:dyDescent="0.2">
      <c r="A263" s="184"/>
      <c r="B263" s="185"/>
      <c r="C263" s="242"/>
      <c r="D263" s="187"/>
      <c r="E263" s="187"/>
      <c r="F263" s="198"/>
      <c r="G263" s="198"/>
      <c r="H263" s="198"/>
      <c r="I263" s="198"/>
      <c r="J263" s="198"/>
      <c r="K263" s="198"/>
      <c r="L263" s="198"/>
      <c r="M263" s="198"/>
      <c r="N263" s="198"/>
      <c r="O263" s="198"/>
      <c r="P263" s="198"/>
      <c r="Q263" s="198"/>
      <c r="R263" s="198"/>
      <c r="S263" s="198"/>
      <c r="T263" s="198"/>
      <c r="U263" s="198"/>
      <c r="V263" s="198"/>
      <c r="W263" s="198"/>
      <c r="X263" s="198"/>
      <c r="Y263" s="198"/>
    </row>
    <row r="264" spans="1:25" ht="12.75" customHeight="1" x14ac:dyDescent="0.2">
      <c r="A264" s="184"/>
      <c r="B264" s="185"/>
      <c r="C264" s="242"/>
      <c r="D264" s="187"/>
      <c r="E264" s="187"/>
      <c r="F264" s="198"/>
      <c r="G264" s="198"/>
      <c r="H264" s="198"/>
      <c r="I264" s="198"/>
      <c r="J264" s="198"/>
      <c r="K264" s="198"/>
      <c r="L264" s="198"/>
      <c r="M264" s="198"/>
      <c r="N264" s="198"/>
      <c r="O264" s="198"/>
      <c r="P264" s="198"/>
      <c r="Q264" s="198"/>
      <c r="R264" s="198"/>
      <c r="S264" s="198"/>
      <c r="T264" s="198"/>
      <c r="U264" s="198"/>
      <c r="V264" s="198"/>
      <c r="W264" s="198"/>
      <c r="X264" s="198"/>
      <c r="Y264" s="198"/>
    </row>
    <row r="265" spans="1:25" ht="12.75" customHeight="1" x14ac:dyDescent="0.2">
      <c r="A265" s="184"/>
      <c r="B265" s="185"/>
      <c r="C265" s="242"/>
      <c r="D265" s="187"/>
      <c r="E265" s="187"/>
      <c r="F265" s="198"/>
      <c r="G265" s="198"/>
      <c r="H265" s="198"/>
      <c r="I265" s="198"/>
      <c r="J265" s="198"/>
      <c r="K265" s="198"/>
      <c r="L265" s="198"/>
      <c r="M265" s="198"/>
      <c r="N265" s="198"/>
      <c r="O265" s="198"/>
      <c r="P265" s="198"/>
      <c r="Q265" s="198"/>
      <c r="R265" s="198"/>
      <c r="S265" s="198"/>
      <c r="T265" s="198"/>
      <c r="U265" s="198"/>
      <c r="V265" s="198"/>
      <c r="W265" s="198"/>
      <c r="X265" s="198"/>
      <c r="Y265" s="198"/>
    </row>
    <row r="266" spans="1:25" ht="12.75" customHeight="1" x14ac:dyDescent="0.2">
      <c r="A266" s="184"/>
      <c r="B266" s="185"/>
      <c r="C266" s="242"/>
      <c r="D266" s="187"/>
      <c r="E266" s="187"/>
      <c r="F266" s="198"/>
      <c r="G266" s="198"/>
      <c r="H266" s="198"/>
      <c r="I266" s="198"/>
      <c r="J266" s="198"/>
      <c r="K266" s="198"/>
      <c r="L266" s="198"/>
      <c r="M266" s="198"/>
      <c r="N266" s="198"/>
      <c r="O266" s="198"/>
      <c r="P266" s="198"/>
      <c r="Q266" s="198"/>
      <c r="R266" s="198"/>
      <c r="S266" s="198"/>
      <c r="T266" s="198"/>
      <c r="U266" s="198"/>
      <c r="V266" s="198"/>
      <c r="W266" s="198"/>
      <c r="X266" s="198"/>
      <c r="Y266" s="198"/>
    </row>
    <row r="267" spans="1:25" ht="12.75" customHeight="1" x14ac:dyDescent="0.2">
      <c r="A267" s="184"/>
      <c r="B267" s="185"/>
      <c r="C267" s="242"/>
      <c r="D267" s="187"/>
      <c r="E267" s="187"/>
      <c r="F267" s="198"/>
      <c r="G267" s="198"/>
      <c r="H267" s="198"/>
      <c r="I267" s="198"/>
      <c r="J267" s="198"/>
      <c r="K267" s="198"/>
      <c r="L267" s="198"/>
      <c r="M267" s="198"/>
      <c r="N267" s="198"/>
      <c r="O267" s="198"/>
      <c r="P267" s="198"/>
      <c r="Q267" s="198"/>
      <c r="R267" s="198"/>
      <c r="S267" s="198"/>
      <c r="T267" s="198"/>
      <c r="U267" s="198"/>
      <c r="V267" s="198"/>
      <c r="W267" s="198"/>
      <c r="X267" s="198"/>
      <c r="Y267" s="198"/>
    </row>
    <row r="268" spans="1:25" ht="12.75" customHeight="1" x14ac:dyDescent="0.2">
      <c r="A268" s="184"/>
      <c r="B268" s="185"/>
      <c r="C268" s="242"/>
      <c r="D268" s="187"/>
      <c r="E268" s="187"/>
      <c r="F268" s="198"/>
      <c r="G268" s="198"/>
      <c r="H268" s="198"/>
      <c r="I268" s="198"/>
      <c r="J268" s="198"/>
      <c r="K268" s="198"/>
      <c r="L268" s="198"/>
      <c r="M268" s="198"/>
      <c r="N268" s="198"/>
      <c r="O268" s="198"/>
      <c r="P268" s="198"/>
      <c r="Q268" s="198"/>
      <c r="R268" s="198"/>
      <c r="S268" s="198"/>
      <c r="T268" s="198"/>
      <c r="U268" s="198"/>
      <c r="V268" s="198"/>
      <c r="W268" s="198"/>
      <c r="X268" s="198"/>
      <c r="Y268" s="198"/>
    </row>
    <row r="269" spans="1:25" ht="12.75" customHeight="1" x14ac:dyDescent="0.2">
      <c r="A269" s="184"/>
      <c r="B269" s="185"/>
      <c r="C269" s="242"/>
      <c r="D269" s="187"/>
      <c r="E269" s="187"/>
      <c r="F269" s="198"/>
      <c r="G269" s="198"/>
      <c r="H269" s="198"/>
      <c r="I269" s="198"/>
      <c r="J269" s="198"/>
      <c r="K269" s="198"/>
      <c r="L269" s="198"/>
      <c r="M269" s="198"/>
      <c r="N269" s="198"/>
      <c r="O269" s="198"/>
      <c r="P269" s="198"/>
      <c r="Q269" s="198"/>
      <c r="R269" s="198"/>
      <c r="S269" s="198"/>
      <c r="T269" s="198"/>
      <c r="U269" s="198"/>
      <c r="V269" s="198"/>
      <c r="W269" s="198"/>
      <c r="X269" s="198"/>
      <c r="Y269" s="198"/>
    </row>
    <row r="270" spans="1:25" ht="12.75" customHeight="1" x14ac:dyDescent="0.2">
      <c r="A270" s="184"/>
      <c r="B270" s="185"/>
      <c r="C270" s="242"/>
      <c r="D270" s="187"/>
      <c r="E270" s="187"/>
      <c r="F270" s="198"/>
      <c r="G270" s="198"/>
      <c r="H270" s="198"/>
      <c r="I270" s="198"/>
      <c r="J270" s="198"/>
      <c r="K270" s="198"/>
      <c r="L270" s="198"/>
      <c r="M270" s="198"/>
      <c r="N270" s="198"/>
      <c r="O270" s="198"/>
      <c r="P270" s="198"/>
      <c r="Q270" s="198"/>
      <c r="R270" s="198"/>
      <c r="S270" s="198"/>
      <c r="T270" s="198"/>
      <c r="U270" s="198"/>
      <c r="V270" s="198"/>
      <c r="W270" s="198"/>
      <c r="X270" s="198"/>
      <c r="Y270" s="198"/>
    </row>
    <row r="271" spans="1:25" ht="12.75" customHeight="1" x14ac:dyDescent="0.2">
      <c r="A271" s="184"/>
      <c r="B271" s="185"/>
      <c r="C271" s="242"/>
      <c r="D271" s="187"/>
      <c r="E271" s="187"/>
      <c r="F271" s="198"/>
      <c r="G271" s="198"/>
      <c r="H271" s="198"/>
      <c r="I271" s="198"/>
      <c r="J271" s="198"/>
      <c r="K271" s="198"/>
      <c r="L271" s="198"/>
      <c r="M271" s="198"/>
      <c r="N271" s="198"/>
      <c r="O271" s="198"/>
      <c r="P271" s="198"/>
      <c r="Q271" s="198"/>
      <c r="R271" s="198"/>
      <c r="S271" s="198"/>
      <c r="T271" s="198"/>
      <c r="U271" s="198"/>
      <c r="V271" s="198"/>
      <c r="W271" s="198"/>
      <c r="X271" s="198"/>
      <c r="Y271" s="198"/>
    </row>
    <row r="272" spans="1:25" ht="12.75" customHeight="1" x14ac:dyDescent="0.2">
      <c r="A272" s="184"/>
      <c r="B272" s="185"/>
      <c r="C272" s="242"/>
      <c r="D272" s="187"/>
      <c r="E272" s="187"/>
      <c r="F272" s="198"/>
      <c r="G272" s="198"/>
      <c r="H272" s="198"/>
      <c r="I272" s="198"/>
      <c r="J272" s="198"/>
      <c r="K272" s="198"/>
      <c r="L272" s="198"/>
      <c r="M272" s="198"/>
      <c r="N272" s="198"/>
      <c r="O272" s="198"/>
      <c r="P272" s="198"/>
      <c r="Q272" s="198"/>
      <c r="R272" s="198"/>
      <c r="S272" s="198"/>
      <c r="T272" s="198"/>
      <c r="U272" s="198"/>
      <c r="V272" s="198"/>
      <c r="W272" s="198"/>
      <c r="X272" s="198"/>
      <c r="Y272" s="198"/>
    </row>
    <row r="273" spans="1:25" ht="12.75" customHeight="1" x14ac:dyDescent="0.2">
      <c r="A273" s="184"/>
      <c r="B273" s="185"/>
      <c r="C273" s="242"/>
      <c r="D273" s="187"/>
      <c r="E273" s="187"/>
      <c r="F273" s="198"/>
      <c r="G273" s="198"/>
      <c r="H273" s="198"/>
      <c r="I273" s="198"/>
      <c r="J273" s="198"/>
      <c r="K273" s="198"/>
      <c r="L273" s="198"/>
      <c r="M273" s="198"/>
      <c r="N273" s="198"/>
      <c r="O273" s="198"/>
      <c r="P273" s="198"/>
      <c r="Q273" s="198"/>
      <c r="R273" s="198"/>
      <c r="S273" s="198"/>
      <c r="T273" s="198"/>
      <c r="U273" s="198"/>
      <c r="V273" s="198"/>
      <c r="W273" s="198"/>
      <c r="X273" s="198"/>
      <c r="Y273" s="198"/>
    </row>
    <row r="274" spans="1:25" ht="12.75" customHeight="1" x14ac:dyDescent="0.2">
      <c r="A274" s="184"/>
      <c r="B274" s="185"/>
      <c r="C274" s="242"/>
      <c r="D274" s="187"/>
      <c r="E274" s="187"/>
      <c r="F274" s="198"/>
      <c r="G274" s="198"/>
      <c r="H274" s="198"/>
      <c r="I274" s="198"/>
      <c r="J274" s="198"/>
      <c r="K274" s="198"/>
      <c r="L274" s="198"/>
      <c r="M274" s="198"/>
      <c r="N274" s="198"/>
      <c r="O274" s="198"/>
      <c r="P274" s="198"/>
      <c r="Q274" s="198"/>
      <c r="R274" s="198"/>
      <c r="S274" s="198"/>
      <c r="T274" s="198"/>
      <c r="U274" s="198"/>
      <c r="V274" s="198"/>
      <c r="W274" s="198"/>
      <c r="X274" s="198"/>
      <c r="Y274" s="198"/>
    </row>
    <row r="275" spans="1:25" ht="12.75" customHeight="1" x14ac:dyDescent="0.2">
      <c r="A275" s="184"/>
      <c r="B275" s="185"/>
      <c r="C275" s="242"/>
      <c r="D275" s="187"/>
      <c r="E275" s="187"/>
      <c r="F275" s="198"/>
      <c r="G275" s="198"/>
      <c r="H275" s="198"/>
      <c r="I275" s="198"/>
      <c r="J275" s="198"/>
      <c r="K275" s="198"/>
      <c r="L275" s="198"/>
      <c r="M275" s="198"/>
      <c r="N275" s="198"/>
      <c r="O275" s="198"/>
      <c r="P275" s="198"/>
      <c r="Q275" s="198"/>
      <c r="R275" s="198"/>
      <c r="S275" s="198"/>
      <c r="T275" s="198"/>
      <c r="U275" s="198"/>
      <c r="V275" s="198"/>
      <c r="W275" s="198"/>
      <c r="X275" s="198"/>
      <c r="Y275" s="198"/>
    </row>
    <row r="276" spans="1:25" ht="12.75" customHeight="1" x14ac:dyDescent="0.2">
      <c r="A276" s="184"/>
      <c r="B276" s="185"/>
      <c r="C276" s="242"/>
      <c r="D276" s="187"/>
      <c r="E276" s="187"/>
      <c r="F276" s="198"/>
      <c r="G276" s="198"/>
      <c r="H276" s="198"/>
      <c r="I276" s="198"/>
      <c r="J276" s="198"/>
      <c r="K276" s="198"/>
      <c r="L276" s="198"/>
      <c r="M276" s="198"/>
      <c r="N276" s="198"/>
      <c r="O276" s="198"/>
      <c r="P276" s="198"/>
      <c r="Q276" s="198"/>
      <c r="R276" s="198"/>
      <c r="S276" s="198"/>
      <c r="T276" s="198"/>
      <c r="U276" s="198"/>
      <c r="V276" s="198"/>
      <c r="W276" s="198"/>
      <c r="X276" s="198"/>
      <c r="Y276" s="198"/>
    </row>
    <row r="277" spans="1:25" ht="12.75" customHeight="1" x14ac:dyDescent="0.2">
      <c r="A277" s="184"/>
      <c r="B277" s="185"/>
      <c r="C277" s="242"/>
      <c r="D277" s="187"/>
      <c r="E277" s="187"/>
      <c r="F277" s="198"/>
      <c r="G277" s="198"/>
      <c r="H277" s="198"/>
      <c r="I277" s="198"/>
      <c r="J277" s="198"/>
      <c r="K277" s="198"/>
      <c r="L277" s="198"/>
      <c r="M277" s="198"/>
      <c r="N277" s="198"/>
      <c r="O277" s="198"/>
      <c r="P277" s="198"/>
      <c r="Q277" s="198"/>
      <c r="R277" s="198"/>
      <c r="S277" s="198"/>
      <c r="T277" s="198"/>
      <c r="U277" s="198"/>
      <c r="V277" s="198"/>
      <c r="W277" s="198"/>
      <c r="X277" s="198"/>
      <c r="Y277" s="198"/>
    </row>
    <row r="278" spans="1:25" ht="12.75" customHeight="1" x14ac:dyDescent="0.2">
      <c r="A278" s="184"/>
      <c r="B278" s="185"/>
      <c r="C278" s="242"/>
      <c r="D278" s="187"/>
      <c r="E278" s="187"/>
      <c r="F278" s="198"/>
      <c r="G278" s="198"/>
      <c r="H278" s="198"/>
      <c r="I278" s="198"/>
      <c r="J278" s="198"/>
      <c r="K278" s="198"/>
      <c r="L278" s="198"/>
      <c r="M278" s="198"/>
      <c r="N278" s="198"/>
      <c r="O278" s="198"/>
      <c r="P278" s="198"/>
      <c r="Q278" s="198"/>
      <c r="R278" s="198"/>
      <c r="S278" s="198"/>
      <c r="T278" s="198"/>
      <c r="U278" s="198"/>
      <c r="V278" s="198"/>
      <c r="W278" s="198"/>
      <c r="X278" s="198"/>
      <c r="Y278" s="198"/>
    </row>
    <row r="279" spans="1:25" ht="12.75" customHeight="1" x14ac:dyDescent="0.2">
      <c r="A279" s="184"/>
      <c r="B279" s="185"/>
      <c r="C279" s="242"/>
      <c r="D279" s="187"/>
      <c r="E279" s="187"/>
      <c r="F279" s="198"/>
      <c r="G279" s="198"/>
      <c r="H279" s="198"/>
      <c r="I279" s="198"/>
      <c r="J279" s="198"/>
      <c r="K279" s="198"/>
      <c r="L279" s="198"/>
      <c r="M279" s="198"/>
      <c r="N279" s="198"/>
      <c r="O279" s="198"/>
      <c r="P279" s="198"/>
      <c r="Q279" s="198"/>
      <c r="R279" s="198"/>
      <c r="S279" s="198"/>
      <c r="T279" s="198"/>
      <c r="U279" s="198"/>
      <c r="V279" s="198"/>
      <c r="W279" s="198"/>
      <c r="X279" s="198"/>
      <c r="Y279" s="198"/>
    </row>
    <row r="280" spans="1:25" ht="12.75" customHeight="1" x14ac:dyDescent="0.2">
      <c r="A280" s="184"/>
      <c r="B280" s="185"/>
      <c r="C280" s="242"/>
      <c r="D280" s="187"/>
      <c r="E280" s="187"/>
      <c r="F280" s="198"/>
      <c r="G280" s="198"/>
      <c r="H280" s="198"/>
      <c r="I280" s="198"/>
      <c r="J280" s="198"/>
      <c r="K280" s="198"/>
      <c r="L280" s="198"/>
      <c r="M280" s="198"/>
      <c r="N280" s="198"/>
      <c r="O280" s="198"/>
      <c r="P280" s="198"/>
      <c r="Q280" s="198"/>
      <c r="R280" s="198"/>
      <c r="S280" s="198"/>
      <c r="T280" s="198"/>
      <c r="U280" s="198"/>
      <c r="V280" s="198"/>
      <c r="W280" s="198"/>
      <c r="X280" s="198"/>
      <c r="Y280" s="198"/>
    </row>
    <row r="281" spans="1:25" ht="12.75" customHeight="1" x14ac:dyDescent="0.2">
      <c r="A281" s="184"/>
      <c r="B281" s="185"/>
      <c r="C281" s="242"/>
      <c r="D281" s="187"/>
      <c r="E281" s="187"/>
      <c r="F281" s="198"/>
      <c r="G281" s="198"/>
      <c r="H281" s="198"/>
      <c r="I281" s="198"/>
      <c r="J281" s="198"/>
      <c r="K281" s="198"/>
      <c r="L281" s="198"/>
      <c r="M281" s="198"/>
      <c r="N281" s="198"/>
      <c r="O281" s="198"/>
      <c r="P281" s="198"/>
      <c r="Q281" s="198"/>
      <c r="R281" s="198"/>
      <c r="S281" s="198"/>
      <c r="T281" s="198"/>
      <c r="U281" s="198"/>
      <c r="V281" s="198"/>
      <c r="W281" s="198"/>
      <c r="X281" s="198"/>
      <c r="Y281" s="198"/>
    </row>
    <row r="282" spans="1:25" ht="12.75" customHeight="1" x14ac:dyDescent="0.2">
      <c r="A282" s="184"/>
      <c r="B282" s="185"/>
      <c r="C282" s="242"/>
      <c r="D282" s="187"/>
      <c r="E282" s="187"/>
      <c r="F282" s="198"/>
      <c r="G282" s="198"/>
      <c r="H282" s="198"/>
      <c r="I282" s="198"/>
      <c r="J282" s="198"/>
      <c r="K282" s="198"/>
      <c r="L282" s="198"/>
      <c r="M282" s="198"/>
      <c r="N282" s="198"/>
      <c r="O282" s="198"/>
      <c r="P282" s="198"/>
      <c r="Q282" s="198"/>
      <c r="R282" s="198"/>
      <c r="S282" s="198"/>
      <c r="T282" s="198"/>
      <c r="U282" s="198"/>
      <c r="V282" s="198"/>
      <c r="W282" s="198"/>
      <c r="X282" s="198"/>
      <c r="Y282" s="198"/>
    </row>
    <row r="283" spans="1:25" ht="12.75" customHeight="1" x14ac:dyDescent="0.2">
      <c r="A283" s="184"/>
      <c r="B283" s="185"/>
      <c r="C283" s="242"/>
      <c r="D283" s="187"/>
      <c r="E283" s="187"/>
      <c r="F283" s="198"/>
      <c r="G283" s="198"/>
      <c r="H283" s="198"/>
      <c r="I283" s="198"/>
      <c r="J283" s="198"/>
      <c r="K283" s="198"/>
      <c r="L283" s="198"/>
      <c r="M283" s="198"/>
      <c r="N283" s="198"/>
      <c r="O283" s="198"/>
      <c r="P283" s="198"/>
      <c r="Q283" s="198"/>
      <c r="R283" s="198"/>
      <c r="S283" s="198"/>
      <c r="T283" s="198"/>
      <c r="U283" s="198"/>
      <c r="V283" s="198"/>
      <c r="W283" s="198"/>
      <c r="X283" s="198"/>
      <c r="Y283" s="198"/>
    </row>
    <row r="284" spans="1:25" ht="12.75" customHeight="1" x14ac:dyDescent="0.2">
      <c r="A284" s="184"/>
      <c r="B284" s="185"/>
      <c r="C284" s="242"/>
      <c r="D284" s="187"/>
      <c r="E284" s="187"/>
      <c r="F284" s="198"/>
      <c r="G284" s="198"/>
      <c r="H284" s="198"/>
      <c r="I284" s="198"/>
      <c r="J284" s="198"/>
      <c r="K284" s="198"/>
      <c r="L284" s="198"/>
      <c r="M284" s="198"/>
      <c r="N284" s="198"/>
      <c r="O284" s="198"/>
      <c r="P284" s="198"/>
      <c r="Q284" s="198"/>
      <c r="R284" s="198"/>
      <c r="S284" s="198"/>
      <c r="T284" s="198"/>
      <c r="U284" s="198"/>
      <c r="V284" s="198"/>
      <c r="W284" s="198"/>
      <c r="X284" s="198"/>
      <c r="Y284" s="198"/>
    </row>
    <row r="285" spans="1:25" ht="12.75" customHeight="1" x14ac:dyDescent="0.2">
      <c r="A285" s="184"/>
      <c r="B285" s="185"/>
      <c r="C285" s="242"/>
      <c r="D285" s="187"/>
      <c r="E285" s="187"/>
      <c r="F285" s="198"/>
      <c r="G285" s="198"/>
      <c r="H285" s="198"/>
      <c r="I285" s="198"/>
      <c r="J285" s="198"/>
      <c r="K285" s="198"/>
      <c r="L285" s="198"/>
      <c r="M285" s="198"/>
      <c r="N285" s="198"/>
      <c r="O285" s="198"/>
      <c r="P285" s="198"/>
      <c r="Q285" s="198"/>
      <c r="R285" s="198"/>
      <c r="S285" s="198"/>
      <c r="T285" s="198"/>
      <c r="U285" s="198"/>
      <c r="V285" s="198"/>
      <c r="W285" s="198"/>
      <c r="X285" s="198"/>
      <c r="Y285" s="198"/>
    </row>
    <row r="286" spans="1:25" ht="12.75" customHeight="1" x14ac:dyDescent="0.2">
      <c r="A286" s="184"/>
      <c r="B286" s="185"/>
      <c r="C286" s="242"/>
      <c r="D286" s="187"/>
      <c r="E286" s="187"/>
      <c r="F286" s="198"/>
      <c r="G286" s="198"/>
      <c r="H286" s="198"/>
      <c r="I286" s="198"/>
      <c r="J286" s="198"/>
      <c r="K286" s="198"/>
      <c r="L286" s="198"/>
      <c r="M286" s="198"/>
      <c r="N286" s="198"/>
      <c r="O286" s="198"/>
      <c r="P286" s="198"/>
      <c r="Q286" s="198"/>
      <c r="R286" s="198"/>
      <c r="S286" s="198"/>
      <c r="T286" s="198"/>
      <c r="U286" s="198"/>
      <c r="V286" s="198"/>
      <c r="W286" s="198"/>
      <c r="X286" s="198"/>
      <c r="Y286" s="198"/>
    </row>
    <row r="287" spans="1:25" ht="12.75" customHeight="1" x14ac:dyDescent="0.2">
      <c r="A287" s="184"/>
      <c r="B287" s="185"/>
      <c r="C287" s="242"/>
      <c r="D287" s="187"/>
      <c r="E287" s="187"/>
      <c r="F287" s="198"/>
      <c r="G287" s="198"/>
      <c r="H287" s="198"/>
      <c r="I287" s="198"/>
      <c r="J287" s="198"/>
      <c r="K287" s="198"/>
      <c r="L287" s="198"/>
      <c r="M287" s="198"/>
      <c r="N287" s="198"/>
      <c r="O287" s="198"/>
      <c r="P287" s="198"/>
      <c r="Q287" s="198"/>
      <c r="R287" s="198"/>
      <c r="S287" s="198"/>
      <c r="T287" s="198"/>
      <c r="U287" s="198"/>
      <c r="V287" s="198"/>
      <c r="W287" s="198"/>
      <c r="X287" s="198"/>
      <c r="Y287" s="198"/>
    </row>
    <row r="288" spans="1:25" ht="12.75" customHeight="1" x14ac:dyDescent="0.2">
      <c r="A288" s="184"/>
      <c r="B288" s="185"/>
      <c r="C288" s="242"/>
      <c r="D288" s="187"/>
      <c r="E288" s="187"/>
      <c r="F288" s="198"/>
      <c r="G288" s="198"/>
      <c r="H288" s="198"/>
      <c r="I288" s="198"/>
      <c r="J288" s="198"/>
      <c r="K288" s="198"/>
      <c r="L288" s="198"/>
      <c r="M288" s="198"/>
      <c r="N288" s="198"/>
      <c r="O288" s="198"/>
      <c r="P288" s="198"/>
      <c r="Q288" s="198"/>
      <c r="R288" s="198"/>
      <c r="S288" s="198"/>
      <c r="T288" s="198"/>
      <c r="U288" s="198"/>
      <c r="V288" s="198"/>
      <c r="W288" s="198"/>
      <c r="X288" s="198"/>
      <c r="Y288" s="198"/>
    </row>
    <row r="289" spans="1:25" ht="12.75" customHeight="1" x14ac:dyDescent="0.2">
      <c r="A289" s="184"/>
      <c r="B289" s="185"/>
      <c r="C289" s="242"/>
      <c r="D289" s="187"/>
      <c r="E289" s="187"/>
      <c r="F289" s="198"/>
      <c r="G289" s="198"/>
      <c r="H289" s="198"/>
      <c r="I289" s="198"/>
      <c r="J289" s="198"/>
      <c r="K289" s="198"/>
      <c r="L289" s="198"/>
      <c r="M289" s="198"/>
      <c r="N289" s="198"/>
      <c r="O289" s="198"/>
      <c r="P289" s="198"/>
      <c r="Q289" s="198"/>
      <c r="R289" s="198"/>
      <c r="S289" s="198"/>
      <c r="T289" s="198"/>
      <c r="U289" s="198"/>
      <c r="V289" s="198"/>
      <c r="W289" s="198"/>
      <c r="X289" s="198"/>
      <c r="Y289" s="198"/>
    </row>
    <row r="290" spans="1:25" ht="12.75" customHeight="1" x14ac:dyDescent="0.2">
      <c r="A290" s="184"/>
      <c r="B290" s="185"/>
      <c r="C290" s="242"/>
      <c r="D290" s="187"/>
      <c r="E290" s="187"/>
      <c r="F290" s="198"/>
      <c r="G290" s="198"/>
      <c r="H290" s="198"/>
      <c r="I290" s="198"/>
      <c r="J290" s="198"/>
      <c r="K290" s="198"/>
      <c r="L290" s="198"/>
      <c r="M290" s="198"/>
      <c r="N290" s="198"/>
      <c r="O290" s="198"/>
      <c r="P290" s="198"/>
      <c r="Q290" s="198"/>
      <c r="R290" s="198"/>
      <c r="S290" s="198"/>
      <c r="T290" s="198"/>
      <c r="U290" s="198"/>
      <c r="V290" s="198"/>
      <c r="W290" s="198"/>
      <c r="X290" s="198"/>
      <c r="Y290" s="198"/>
    </row>
    <row r="291" spans="1:25" ht="12.75" customHeight="1" x14ac:dyDescent="0.2">
      <c r="A291" s="184"/>
      <c r="B291" s="185"/>
      <c r="C291" s="242"/>
      <c r="D291" s="187"/>
      <c r="E291" s="187"/>
      <c r="F291" s="198"/>
      <c r="G291" s="198"/>
      <c r="H291" s="198"/>
      <c r="I291" s="198"/>
      <c r="J291" s="198"/>
      <c r="K291" s="198"/>
      <c r="L291" s="198"/>
      <c r="M291" s="198"/>
      <c r="N291" s="198"/>
      <c r="O291" s="198"/>
      <c r="P291" s="198"/>
      <c r="Q291" s="198"/>
      <c r="R291" s="198"/>
      <c r="S291" s="198"/>
      <c r="T291" s="198"/>
      <c r="U291" s="198"/>
      <c r="V291" s="198"/>
      <c r="W291" s="198"/>
      <c r="X291" s="198"/>
      <c r="Y291" s="198"/>
    </row>
    <row r="292" spans="1:25" ht="12.75" customHeight="1" x14ac:dyDescent="0.2">
      <c r="A292" s="184"/>
      <c r="B292" s="185"/>
      <c r="C292" s="242"/>
      <c r="D292" s="187"/>
      <c r="E292" s="187"/>
      <c r="F292" s="198"/>
      <c r="G292" s="198"/>
      <c r="H292" s="198"/>
      <c r="I292" s="198"/>
      <c r="J292" s="198"/>
      <c r="K292" s="198"/>
      <c r="L292" s="198"/>
      <c r="M292" s="198"/>
      <c r="N292" s="198"/>
      <c r="O292" s="198"/>
      <c r="P292" s="198"/>
      <c r="Q292" s="198"/>
      <c r="R292" s="198"/>
      <c r="S292" s="198"/>
      <c r="T292" s="198"/>
      <c r="U292" s="198"/>
      <c r="V292" s="198"/>
      <c r="W292" s="198"/>
      <c r="X292" s="198"/>
      <c r="Y292" s="198"/>
    </row>
    <row r="293" spans="1:25" ht="12.75" customHeight="1" x14ac:dyDescent="0.2">
      <c r="A293" s="184"/>
      <c r="B293" s="185"/>
      <c r="C293" s="242"/>
      <c r="D293" s="187"/>
      <c r="E293" s="187"/>
      <c r="F293" s="198"/>
      <c r="G293" s="198"/>
      <c r="H293" s="198"/>
      <c r="I293" s="198"/>
      <c r="J293" s="198"/>
      <c r="K293" s="198"/>
      <c r="L293" s="198"/>
      <c r="M293" s="198"/>
      <c r="N293" s="198"/>
      <c r="O293" s="198"/>
      <c r="P293" s="198"/>
      <c r="Q293" s="198"/>
      <c r="R293" s="198"/>
      <c r="S293" s="198"/>
      <c r="T293" s="198"/>
      <c r="U293" s="198"/>
      <c r="V293" s="198"/>
      <c r="W293" s="198"/>
      <c r="X293" s="198"/>
      <c r="Y293" s="198"/>
    </row>
    <row r="294" spans="1:25" ht="12.75" customHeight="1" x14ac:dyDescent="0.2">
      <c r="A294" s="184"/>
      <c r="B294" s="185"/>
      <c r="C294" s="242"/>
      <c r="D294" s="187"/>
      <c r="E294" s="187"/>
      <c r="F294" s="198"/>
      <c r="G294" s="198"/>
      <c r="H294" s="198"/>
      <c r="I294" s="198"/>
      <c r="J294" s="198"/>
      <c r="K294" s="198"/>
      <c r="L294" s="198"/>
      <c r="M294" s="198"/>
      <c r="N294" s="198"/>
      <c r="O294" s="198"/>
      <c r="P294" s="198"/>
      <c r="Q294" s="198"/>
      <c r="R294" s="198"/>
      <c r="S294" s="198"/>
      <c r="T294" s="198"/>
      <c r="U294" s="198"/>
      <c r="V294" s="198"/>
      <c r="W294" s="198"/>
      <c r="X294" s="198"/>
      <c r="Y294" s="198"/>
    </row>
    <row r="295" spans="1:25" ht="12.75" customHeight="1" x14ac:dyDescent="0.2">
      <c r="A295" s="184"/>
      <c r="B295" s="185"/>
      <c r="C295" s="242"/>
      <c r="D295" s="187"/>
      <c r="E295" s="187"/>
      <c r="F295" s="198"/>
      <c r="G295" s="198"/>
      <c r="H295" s="198"/>
      <c r="I295" s="198"/>
      <c r="J295" s="198"/>
      <c r="K295" s="198"/>
      <c r="L295" s="198"/>
      <c r="M295" s="198"/>
      <c r="N295" s="198"/>
      <c r="O295" s="198"/>
      <c r="P295" s="198"/>
      <c r="Q295" s="198"/>
      <c r="R295" s="198"/>
      <c r="S295" s="198"/>
      <c r="T295" s="198"/>
      <c r="U295" s="198"/>
      <c r="V295" s="198"/>
      <c r="W295" s="198"/>
      <c r="X295" s="198"/>
      <c r="Y295" s="198"/>
    </row>
    <row r="296" spans="1:25" ht="12.75" customHeight="1" x14ac:dyDescent="0.2">
      <c r="A296" s="184"/>
      <c r="B296" s="185"/>
      <c r="C296" s="242"/>
      <c r="D296" s="187"/>
      <c r="E296" s="187"/>
      <c r="F296" s="198"/>
      <c r="G296" s="198"/>
      <c r="H296" s="198"/>
      <c r="I296" s="198"/>
      <c r="J296" s="198"/>
      <c r="K296" s="198"/>
      <c r="L296" s="198"/>
      <c r="M296" s="198"/>
      <c r="N296" s="198"/>
      <c r="O296" s="198"/>
      <c r="P296" s="198"/>
      <c r="Q296" s="198"/>
      <c r="R296" s="198"/>
      <c r="S296" s="198"/>
      <c r="T296" s="198"/>
      <c r="U296" s="198"/>
      <c r="V296" s="198"/>
      <c r="W296" s="198"/>
      <c r="X296" s="198"/>
      <c r="Y296" s="198"/>
    </row>
    <row r="297" spans="1:25" ht="12.75" customHeight="1" x14ac:dyDescent="0.2">
      <c r="A297" s="184"/>
      <c r="B297" s="185"/>
      <c r="C297" s="242"/>
      <c r="D297" s="187"/>
      <c r="E297" s="187"/>
      <c r="F297" s="198"/>
      <c r="G297" s="198"/>
      <c r="H297" s="198"/>
      <c r="I297" s="198"/>
      <c r="J297" s="198"/>
      <c r="K297" s="198"/>
      <c r="L297" s="198"/>
      <c r="M297" s="198"/>
      <c r="N297" s="198"/>
      <c r="O297" s="198"/>
      <c r="P297" s="198"/>
      <c r="Q297" s="198"/>
      <c r="R297" s="198"/>
      <c r="S297" s="198"/>
      <c r="T297" s="198"/>
      <c r="U297" s="198"/>
      <c r="V297" s="198"/>
      <c r="W297" s="198"/>
      <c r="X297" s="198"/>
      <c r="Y297" s="198"/>
    </row>
    <row r="298" spans="1:25" ht="12.75" customHeight="1" x14ac:dyDescent="0.2">
      <c r="A298" s="184"/>
      <c r="B298" s="185"/>
      <c r="C298" s="242"/>
      <c r="D298" s="187"/>
      <c r="E298" s="187"/>
      <c r="F298" s="198"/>
      <c r="G298" s="198"/>
      <c r="H298" s="198"/>
      <c r="I298" s="198"/>
      <c r="J298" s="198"/>
      <c r="K298" s="198"/>
      <c r="L298" s="198"/>
      <c r="M298" s="198"/>
      <c r="N298" s="198"/>
      <c r="O298" s="198"/>
      <c r="P298" s="198"/>
      <c r="Q298" s="198"/>
      <c r="R298" s="198"/>
      <c r="S298" s="198"/>
      <c r="T298" s="198"/>
      <c r="U298" s="198"/>
      <c r="V298" s="198"/>
      <c r="W298" s="198"/>
      <c r="X298" s="198"/>
      <c r="Y298" s="198"/>
    </row>
    <row r="299" spans="1:25" ht="12.75" customHeight="1" x14ac:dyDescent="0.2">
      <c r="A299" s="184"/>
      <c r="B299" s="185"/>
      <c r="C299" s="242"/>
      <c r="D299" s="187"/>
      <c r="E299" s="187"/>
      <c r="F299" s="198"/>
      <c r="G299" s="198"/>
      <c r="H299" s="198"/>
      <c r="I299" s="198"/>
      <c r="J299" s="198"/>
      <c r="K299" s="198"/>
      <c r="L299" s="198"/>
      <c r="M299" s="198"/>
      <c r="N299" s="198"/>
      <c r="O299" s="198"/>
      <c r="P299" s="198"/>
      <c r="Q299" s="198"/>
      <c r="R299" s="198"/>
      <c r="S299" s="198"/>
      <c r="T299" s="198"/>
      <c r="U299" s="198"/>
      <c r="V299" s="198"/>
      <c r="W299" s="198"/>
      <c r="X299" s="198"/>
      <c r="Y299" s="198"/>
    </row>
    <row r="300" spans="1:25" ht="12.75" customHeight="1" x14ac:dyDescent="0.2">
      <c r="A300" s="184"/>
      <c r="B300" s="185"/>
      <c r="C300" s="242"/>
      <c r="D300" s="187"/>
      <c r="E300" s="187"/>
      <c r="F300" s="198"/>
      <c r="G300" s="198"/>
      <c r="H300" s="198"/>
      <c r="I300" s="198"/>
      <c r="J300" s="198"/>
      <c r="K300" s="198"/>
      <c r="L300" s="198"/>
      <c r="M300" s="198"/>
      <c r="N300" s="198"/>
      <c r="O300" s="198"/>
      <c r="P300" s="198"/>
      <c r="Q300" s="198"/>
      <c r="R300" s="198"/>
      <c r="S300" s="198"/>
      <c r="T300" s="198"/>
      <c r="U300" s="198"/>
      <c r="V300" s="198"/>
      <c r="W300" s="198"/>
      <c r="X300" s="198"/>
      <c r="Y300" s="198"/>
    </row>
    <row r="301" spans="1:25" ht="12.75" customHeight="1" x14ac:dyDescent="0.2">
      <c r="A301" s="184"/>
      <c r="B301" s="185"/>
      <c r="C301" s="242"/>
      <c r="D301" s="187"/>
      <c r="E301" s="187"/>
      <c r="F301" s="198"/>
      <c r="G301" s="198"/>
      <c r="H301" s="198"/>
      <c r="I301" s="198"/>
      <c r="J301" s="198"/>
      <c r="K301" s="198"/>
      <c r="L301" s="198"/>
      <c r="M301" s="198"/>
      <c r="N301" s="198"/>
      <c r="O301" s="198"/>
      <c r="P301" s="198"/>
      <c r="Q301" s="198"/>
      <c r="R301" s="198"/>
      <c r="S301" s="198"/>
      <c r="T301" s="198"/>
      <c r="U301" s="198"/>
      <c r="V301" s="198"/>
      <c r="W301" s="198"/>
      <c r="X301" s="198"/>
      <c r="Y301" s="198"/>
    </row>
    <row r="302" spans="1:25" ht="12.75" customHeight="1" x14ac:dyDescent="0.2">
      <c r="A302" s="184"/>
      <c r="B302" s="185"/>
      <c r="C302" s="242"/>
      <c r="D302" s="187"/>
      <c r="E302" s="187"/>
      <c r="F302" s="198"/>
      <c r="G302" s="198"/>
      <c r="H302" s="198"/>
      <c r="I302" s="198"/>
      <c r="J302" s="198"/>
      <c r="K302" s="198"/>
      <c r="L302" s="198"/>
      <c r="M302" s="198"/>
      <c r="N302" s="198"/>
      <c r="O302" s="198"/>
      <c r="P302" s="198"/>
      <c r="Q302" s="198"/>
      <c r="R302" s="198"/>
      <c r="S302" s="198"/>
      <c r="T302" s="198"/>
      <c r="U302" s="198"/>
      <c r="V302" s="198"/>
      <c r="W302" s="198"/>
      <c r="X302" s="198"/>
      <c r="Y302" s="198"/>
    </row>
    <row r="303" spans="1:25" ht="12.75" customHeight="1" x14ac:dyDescent="0.2">
      <c r="A303" s="184"/>
      <c r="B303" s="185"/>
      <c r="C303" s="242"/>
      <c r="D303" s="187"/>
      <c r="E303" s="187"/>
      <c r="F303" s="198"/>
      <c r="G303" s="198"/>
      <c r="H303" s="198"/>
      <c r="I303" s="198"/>
      <c r="J303" s="198"/>
      <c r="K303" s="198"/>
      <c r="L303" s="198"/>
      <c r="M303" s="198"/>
      <c r="N303" s="198"/>
      <c r="O303" s="198"/>
      <c r="P303" s="198"/>
      <c r="Q303" s="198"/>
      <c r="R303" s="198"/>
      <c r="S303" s="198"/>
      <c r="T303" s="198"/>
      <c r="U303" s="198"/>
      <c r="V303" s="198"/>
      <c r="W303" s="198"/>
      <c r="X303" s="198"/>
      <c r="Y303" s="198"/>
    </row>
    <row r="304" spans="1:25" ht="12.75" customHeight="1" x14ac:dyDescent="0.2">
      <c r="A304" s="184"/>
      <c r="B304" s="185"/>
      <c r="C304" s="242"/>
      <c r="D304" s="187"/>
      <c r="E304" s="187"/>
      <c r="F304" s="198"/>
      <c r="G304" s="198"/>
      <c r="H304" s="198"/>
      <c r="I304" s="198"/>
      <c r="J304" s="198"/>
      <c r="K304" s="198"/>
      <c r="L304" s="198"/>
      <c r="M304" s="198"/>
      <c r="N304" s="198"/>
      <c r="O304" s="198"/>
      <c r="P304" s="198"/>
      <c r="Q304" s="198"/>
      <c r="R304" s="198"/>
      <c r="S304" s="198"/>
      <c r="T304" s="198"/>
      <c r="U304" s="198"/>
      <c r="V304" s="198"/>
      <c r="W304" s="198"/>
      <c r="X304" s="198"/>
      <c r="Y304" s="198"/>
    </row>
    <row r="305" spans="1:25" ht="12.75" customHeight="1" x14ac:dyDescent="0.2">
      <c r="A305" s="184"/>
      <c r="B305" s="185"/>
      <c r="C305" s="242"/>
      <c r="D305" s="187"/>
      <c r="E305" s="187"/>
      <c r="F305" s="198"/>
      <c r="G305" s="198"/>
      <c r="H305" s="198"/>
      <c r="I305" s="198"/>
      <c r="J305" s="198"/>
      <c r="K305" s="198"/>
      <c r="L305" s="198"/>
      <c r="M305" s="198"/>
      <c r="N305" s="198"/>
      <c r="O305" s="198"/>
      <c r="P305" s="198"/>
      <c r="Q305" s="198"/>
      <c r="R305" s="198"/>
      <c r="S305" s="198"/>
      <c r="T305" s="198"/>
      <c r="U305" s="198"/>
      <c r="V305" s="198"/>
      <c r="W305" s="198"/>
      <c r="X305" s="198"/>
      <c r="Y305" s="198"/>
    </row>
    <row r="306" spans="1:25" ht="12.75" customHeight="1" x14ac:dyDescent="0.2">
      <c r="A306" s="184"/>
      <c r="B306" s="185"/>
      <c r="C306" s="242"/>
      <c r="D306" s="187"/>
      <c r="E306" s="187"/>
      <c r="F306" s="198"/>
      <c r="G306" s="198"/>
      <c r="H306" s="198"/>
      <c r="I306" s="198"/>
      <c r="J306" s="198"/>
      <c r="K306" s="198"/>
      <c r="L306" s="198"/>
      <c r="M306" s="198"/>
      <c r="N306" s="198"/>
      <c r="O306" s="198"/>
      <c r="P306" s="198"/>
      <c r="Q306" s="198"/>
      <c r="R306" s="198"/>
      <c r="S306" s="198"/>
      <c r="T306" s="198"/>
      <c r="U306" s="198"/>
      <c r="V306" s="198"/>
      <c r="W306" s="198"/>
      <c r="X306" s="198"/>
      <c r="Y306" s="198"/>
    </row>
    <row r="307" spans="1:25" ht="12.75" customHeight="1" x14ac:dyDescent="0.2">
      <c r="A307" s="184"/>
      <c r="B307" s="185"/>
      <c r="C307" s="242"/>
      <c r="D307" s="187"/>
      <c r="E307" s="187"/>
      <c r="F307" s="198"/>
      <c r="G307" s="198"/>
      <c r="H307" s="198"/>
      <c r="I307" s="198"/>
      <c r="J307" s="198"/>
      <c r="K307" s="198"/>
      <c r="L307" s="198"/>
      <c r="M307" s="198"/>
      <c r="N307" s="198"/>
      <c r="O307" s="198"/>
      <c r="P307" s="198"/>
      <c r="Q307" s="198"/>
      <c r="R307" s="198"/>
      <c r="S307" s="198"/>
      <c r="T307" s="198"/>
      <c r="U307" s="198"/>
      <c r="V307" s="198"/>
      <c r="W307" s="198"/>
      <c r="X307" s="198"/>
      <c r="Y307" s="198"/>
    </row>
    <row r="308" spans="1:25" ht="12.75" customHeight="1" x14ac:dyDescent="0.2">
      <c r="A308" s="184"/>
      <c r="B308" s="185"/>
      <c r="C308" s="242"/>
      <c r="D308" s="187"/>
      <c r="E308" s="187"/>
      <c r="F308" s="198"/>
      <c r="G308" s="198"/>
      <c r="H308" s="198"/>
      <c r="I308" s="198"/>
      <c r="J308" s="198"/>
      <c r="K308" s="198"/>
      <c r="L308" s="198"/>
      <c r="M308" s="198"/>
      <c r="N308" s="198"/>
      <c r="O308" s="198"/>
      <c r="P308" s="198"/>
      <c r="Q308" s="198"/>
      <c r="R308" s="198"/>
      <c r="S308" s="198"/>
      <c r="T308" s="198"/>
      <c r="U308" s="198"/>
      <c r="V308" s="198"/>
      <c r="W308" s="198"/>
      <c r="X308" s="198"/>
      <c r="Y308" s="198"/>
    </row>
    <row r="309" spans="1:25" ht="12.75" customHeight="1" x14ac:dyDescent="0.2">
      <c r="A309" s="184"/>
      <c r="B309" s="185"/>
      <c r="C309" s="242"/>
      <c r="D309" s="187"/>
      <c r="E309" s="187"/>
      <c r="F309" s="198"/>
      <c r="G309" s="198"/>
      <c r="H309" s="198"/>
      <c r="I309" s="198"/>
      <c r="J309" s="198"/>
      <c r="K309" s="198"/>
      <c r="L309" s="198"/>
      <c r="M309" s="198"/>
      <c r="N309" s="198"/>
      <c r="O309" s="198"/>
      <c r="P309" s="198"/>
      <c r="Q309" s="198"/>
      <c r="R309" s="198"/>
      <c r="S309" s="198"/>
      <c r="T309" s="198"/>
      <c r="U309" s="198"/>
      <c r="V309" s="198"/>
      <c r="W309" s="198"/>
      <c r="X309" s="198"/>
      <c r="Y309" s="198"/>
    </row>
    <row r="310" spans="1:25" ht="12.75" customHeight="1" x14ac:dyDescent="0.2">
      <c r="A310" s="184"/>
      <c r="B310" s="185"/>
      <c r="C310" s="242"/>
      <c r="D310" s="187"/>
      <c r="E310" s="187"/>
      <c r="F310" s="198"/>
      <c r="G310" s="198"/>
      <c r="H310" s="198"/>
      <c r="I310" s="198"/>
      <c r="J310" s="198"/>
      <c r="K310" s="198"/>
      <c r="L310" s="198"/>
      <c r="M310" s="198"/>
      <c r="N310" s="198"/>
      <c r="O310" s="198"/>
      <c r="P310" s="198"/>
      <c r="Q310" s="198"/>
      <c r="R310" s="198"/>
      <c r="S310" s="198"/>
      <c r="T310" s="198"/>
      <c r="U310" s="198"/>
      <c r="V310" s="198"/>
      <c r="W310" s="198"/>
      <c r="X310" s="198"/>
      <c r="Y310" s="198"/>
    </row>
    <row r="311" spans="1:25" ht="12.75" customHeight="1" x14ac:dyDescent="0.2">
      <c r="A311" s="184"/>
      <c r="B311" s="185"/>
      <c r="C311" s="242"/>
      <c r="D311" s="187"/>
      <c r="E311" s="187"/>
      <c r="F311" s="198"/>
      <c r="G311" s="198"/>
      <c r="H311" s="198"/>
      <c r="I311" s="198"/>
      <c r="J311" s="198"/>
      <c r="K311" s="198"/>
      <c r="L311" s="198"/>
      <c r="M311" s="198"/>
      <c r="N311" s="198"/>
      <c r="O311" s="198"/>
      <c r="P311" s="198"/>
      <c r="Q311" s="198"/>
      <c r="R311" s="198"/>
      <c r="S311" s="198"/>
      <c r="T311" s="198"/>
      <c r="U311" s="198"/>
      <c r="V311" s="198"/>
      <c r="W311" s="198"/>
      <c r="X311" s="198"/>
      <c r="Y311" s="198"/>
    </row>
    <row r="312" spans="1:25" ht="12.75" customHeight="1" x14ac:dyDescent="0.2">
      <c r="A312" s="184"/>
      <c r="B312" s="185"/>
      <c r="C312" s="242"/>
      <c r="D312" s="187"/>
      <c r="E312" s="187"/>
      <c r="F312" s="198"/>
      <c r="G312" s="198"/>
      <c r="H312" s="198"/>
      <c r="I312" s="198"/>
      <c r="J312" s="198"/>
      <c r="K312" s="198"/>
      <c r="L312" s="198"/>
      <c r="M312" s="198"/>
      <c r="N312" s="198"/>
      <c r="O312" s="198"/>
      <c r="P312" s="198"/>
      <c r="Q312" s="198"/>
      <c r="R312" s="198"/>
      <c r="S312" s="198"/>
      <c r="T312" s="198"/>
      <c r="U312" s="198"/>
      <c r="V312" s="198"/>
      <c r="W312" s="198"/>
      <c r="X312" s="198"/>
      <c r="Y312" s="198"/>
    </row>
    <row r="313" spans="1:25" ht="12.75" customHeight="1" x14ac:dyDescent="0.2">
      <c r="A313" s="184"/>
      <c r="B313" s="185"/>
      <c r="C313" s="242"/>
      <c r="D313" s="187"/>
      <c r="E313" s="187"/>
      <c r="F313" s="198"/>
      <c r="G313" s="198"/>
      <c r="H313" s="198"/>
      <c r="I313" s="198"/>
      <c r="J313" s="198"/>
      <c r="K313" s="198"/>
      <c r="L313" s="198"/>
      <c r="M313" s="198"/>
      <c r="N313" s="198"/>
      <c r="O313" s="198"/>
      <c r="P313" s="198"/>
      <c r="Q313" s="198"/>
      <c r="R313" s="198"/>
      <c r="S313" s="198"/>
      <c r="T313" s="198"/>
      <c r="U313" s="198"/>
      <c r="V313" s="198"/>
      <c r="W313" s="198"/>
      <c r="X313" s="198"/>
      <c r="Y313" s="198"/>
    </row>
    <row r="314" spans="1:25" ht="12.75" customHeight="1" x14ac:dyDescent="0.2">
      <c r="A314" s="184"/>
      <c r="B314" s="185"/>
      <c r="C314" s="242"/>
      <c r="D314" s="187"/>
      <c r="E314" s="187"/>
      <c r="F314" s="198"/>
      <c r="G314" s="198"/>
      <c r="H314" s="198"/>
      <c r="I314" s="198"/>
      <c r="J314" s="198"/>
      <c r="K314" s="198"/>
      <c r="L314" s="198"/>
      <c r="M314" s="198"/>
      <c r="N314" s="198"/>
      <c r="O314" s="198"/>
      <c r="P314" s="198"/>
      <c r="Q314" s="198"/>
      <c r="R314" s="198"/>
      <c r="S314" s="198"/>
      <c r="T314" s="198"/>
      <c r="U314" s="198"/>
      <c r="V314" s="198"/>
      <c r="W314" s="198"/>
      <c r="X314" s="198"/>
      <c r="Y314" s="198"/>
    </row>
    <row r="315" spans="1:25" ht="12.75" customHeight="1" x14ac:dyDescent="0.2">
      <c r="A315" s="184"/>
      <c r="B315" s="185"/>
      <c r="C315" s="242"/>
      <c r="D315" s="187"/>
      <c r="E315" s="187"/>
      <c r="F315" s="198"/>
      <c r="G315" s="198"/>
      <c r="H315" s="198"/>
      <c r="I315" s="198"/>
      <c r="J315" s="198"/>
      <c r="K315" s="198"/>
      <c r="L315" s="198"/>
      <c r="M315" s="198"/>
      <c r="N315" s="198"/>
      <c r="O315" s="198"/>
      <c r="P315" s="198"/>
      <c r="Q315" s="198"/>
      <c r="R315" s="198"/>
      <c r="S315" s="198"/>
      <c r="T315" s="198"/>
      <c r="U315" s="198"/>
      <c r="V315" s="198"/>
      <c r="W315" s="198"/>
      <c r="X315" s="198"/>
      <c r="Y315" s="198"/>
    </row>
    <row r="316" spans="1:25" ht="12.75" customHeight="1" x14ac:dyDescent="0.2">
      <c r="A316" s="184"/>
      <c r="B316" s="185"/>
      <c r="C316" s="242"/>
      <c r="D316" s="187"/>
      <c r="E316" s="187"/>
      <c r="F316" s="198"/>
      <c r="G316" s="198"/>
      <c r="H316" s="198"/>
      <c r="I316" s="198"/>
      <c r="J316" s="198"/>
      <c r="K316" s="198"/>
      <c r="L316" s="198"/>
      <c r="M316" s="198"/>
      <c r="N316" s="198"/>
      <c r="O316" s="198"/>
      <c r="P316" s="198"/>
      <c r="Q316" s="198"/>
      <c r="R316" s="198"/>
      <c r="S316" s="198"/>
      <c r="T316" s="198"/>
      <c r="U316" s="198"/>
      <c r="V316" s="198"/>
      <c r="W316" s="198"/>
      <c r="X316" s="198"/>
      <c r="Y316" s="198"/>
    </row>
    <row r="317" spans="1:25" ht="12.75" customHeight="1" x14ac:dyDescent="0.2">
      <c r="A317" s="184"/>
      <c r="B317" s="185"/>
      <c r="C317" s="242"/>
      <c r="D317" s="187"/>
      <c r="E317" s="187"/>
      <c r="F317" s="198"/>
      <c r="G317" s="198"/>
      <c r="H317" s="198"/>
      <c r="I317" s="198"/>
      <c r="J317" s="198"/>
      <c r="K317" s="198"/>
      <c r="L317" s="198"/>
      <c r="M317" s="198"/>
      <c r="N317" s="198"/>
      <c r="O317" s="198"/>
      <c r="P317" s="198"/>
      <c r="Q317" s="198"/>
      <c r="R317" s="198"/>
      <c r="S317" s="198"/>
      <c r="T317" s="198"/>
      <c r="U317" s="198"/>
      <c r="V317" s="198"/>
      <c r="W317" s="198"/>
      <c r="X317" s="198"/>
      <c r="Y317" s="198"/>
    </row>
    <row r="318" spans="1:25" ht="12.75" customHeight="1" x14ac:dyDescent="0.2">
      <c r="A318" s="184"/>
      <c r="B318" s="185"/>
      <c r="C318" s="242"/>
      <c r="D318" s="187"/>
      <c r="E318" s="187"/>
      <c r="F318" s="198"/>
      <c r="G318" s="198"/>
      <c r="H318" s="198"/>
      <c r="I318" s="198"/>
      <c r="J318" s="198"/>
      <c r="K318" s="198"/>
      <c r="L318" s="198"/>
      <c r="M318" s="198"/>
      <c r="N318" s="198"/>
      <c r="O318" s="198"/>
      <c r="P318" s="198"/>
      <c r="Q318" s="198"/>
      <c r="R318" s="198"/>
      <c r="S318" s="198"/>
      <c r="T318" s="198"/>
      <c r="U318" s="198"/>
      <c r="V318" s="198"/>
      <c r="W318" s="198"/>
      <c r="X318" s="198"/>
      <c r="Y318" s="198"/>
    </row>
    <row r="319" spans="1:25" ht="12.75" customHeight="1" x14ac:dyDescent="0.2">
      <c r="A319" s="184"/>
      <c r="B319" s="185"/>
      <c r="C319" s="242"/>
      <c r="D319" s="187"/>
      <c r="E319" s="187"/>
      <c r="F319" s="198"/>
      <c r="G319" s="198"/>
      <c r="H319" s="198"/>
      <c r="I319" s="198"/>
      <c r="J319" s="198"/>
      <c r="K319" s="198"/>
      <c r="L319" s="198"/>
      <c r="M319" s="198"/>
      <c r="N319" s="198"/>
      <c r="O319" s="198"/>
      <c r="P319" s="198"/>
      <c r="Q319" s="198"/>
      <c r="R319" s="198"/>
      <c r="S319" s="198"/>
      <c r="T319" s="198"/>
      <c r="U319" s="198"/>
      <c r="V319" s="198"/>
      <c r="W319" s="198"/>
      <c r="X319" s="198"/>
      <c r="Y319" s="198"/>
    </row>
    <row r="320" spans="1:25" ht="12.75" customHeight="1" x14ac:dyDescent="0.2">
      <c r="A320" s="184"/>
      <c r="B320" s="185"/>
      <c r="C320" s="242"/>
      <c r="D320" s="187"/>
      <c r="E320" s="187"/>
      <c r="F320" s="198"/>
      <c r="G320" s="198"/>
      <c r="H320" s="198"/>
      <c r="I320" s="198"/>
      <c r="J320" s="198"/>
      <c r="K320" s="198"/>
      <c r="L320" s="198"/>
      <c r="M320" s="198"/>
      <c r="N320" s="198"/>
      <c r="O320" s="198"/>
      <c r="P320" s="198"/>
      <c r="Q320" s="198"/>
      <c r="R320" s="198"/>
      <c r="S320" s="198"/>
      <c r="T320" s="198"/>
      <c r="U320" s="198"/>
      <c r="V320" s="198"/>
      <c r="W320" s="198"/>
      <c r="X320" s="198"/>
      <c r="Y320" s="198"/>
    </row>
    <row r="321" spans="1:25" ht="12.75" customHeight="1" x14ac:dyDescent="0.2">
      <c r="A321" s="184"/>
      <c r="B321" s="185"/>
      <c r="C321" s="242"/>
      <c r="D321" s="187"/>
      <c r="E321" s="187"/>
      <c r="F321" s="198"/>
      <c r="G321" s="198"/>
      <c r="H321" s="198"/>
      <c r="I321" s="198"/>
      <c r="J321" s="198"/>
      <c r="K321" s="198"/>
      <c r="L321" s="198"/>
      <c r="M321" s="198"/>
      <c r="N321" s="198"/>
      <c r="O321" s="198"/>
      <c r="P321" s="198"/>
      <c r="Q321" s="198"/>
      <c r="R321" s="198"/>
      <c r="S321" s="198"/>
      <c r="T321" s="198"/>
      <c r="U321" s="198"/>
      <c r="V321" s="198"/>
      <c r="W321" s="198"/>
      <c r="X321" s="198"/>
      <c r="Y321" s="198"/>
    </row>
    <row r="322" spans="1:25" ht="12.75" customHeight="1" x14ac:dyDescent="0.2">
      <c r="A322" s="184"/>
      <c r="B322" s="185"/>
      <c r="C322" s="242"/>
      <c r="D322" s="187"/>
      <c r="E322" s="187"/>
      <c r="F322" s="198"/>
      <c r="G322" s="198"/>
      <c r="H322" s="198"/>
      <c r="I322" s="198"/>
      <c r="J322" s="198"/>
      <c r="K322" s="198"/>
      <c r="L322" s="198"/>
      <c r="M322" s="198"/>
      <c r="N322" s="198"/>
      <c r="O322" s="198"/>
      <c r="P322" s="198"/>
      <c r="Q322" s="198"/>
      <c r="R322" s="198"/>
      <c r="S322" s="198"/>
      <c r="T322" s="198"/>
      <c r="U322" s="198"/>
      <c r="V322" s="198"/>
      <c r="W322" s="198"/>
      <c r="X322" s="198"/>
      <c r="Y322" s="198"/>
    </row>
    <row r="323" spans="1:25" ht="12.75" customHeight="1" x14ac:dyDescent="0.2">
      <c r="A323" s="184"/>
      <c r="B323" s="185"/>
      <c r="C323" s="242"/>
      <c r="D323" s="187"/>
      <c r="E323" s="187"/>
      <c r="F323" s="198"/>
      <c r="G323" s="198"/>
      <c r="H323" s="198"/>
      <c r="I323" s="198"/>
      <c r="J323" s="198"/>
      <c r="K323" s="198"/>
      <c r="L323" s="198"/>
      <c r="M323" s="198"/>
      <c r="N323" s="198"/>
      <c r="O323" s="198"/>
      <c r="P323" s="198"/>
      <c r="Q323" s="198"/>
      <c r="R323" s="198"/>
      <c r="S323" s="198"/>
      <c r="T323" s="198"/>
      <c r="U323" s="198"/>
      <c r="V323" s="198"/>
      <c r="W323" s="198"/>
      <c r="X323" s="198"/>
      <c r="Y323" s="198"/>
    </row>
    <row r="324" spans="1:25" ht="12.75" customHeight="1" x14ac:dyDescent="0.2">
      <c r="A324" s="184"/>
      <c r="B324" s="185"/>
      <c r="C324" s="242"/>
      <c r="D324" s="187"/>
      <c r="E324" s="187"/>
      <c r="F324" s="198"/>
      <c r="G324" s="198"/>
      <c r="H324" s="198"/>
      <c r="I324" s="198"/>
      <c r="J324" s="198"/>
      <c r="K324" s="198"/>
      <c r="L324" s="198"/>
      <c r="M324" s="198"/>
      <c r="N324" s="198"/>
      <c r="O324" s="198"/>
      <c r="P324" s="198"/>
      <c r="Q324" s="198"/>
      <c r="R324" s="198"/>
      <c r="S324" s="198"/>
      <c r="T324" s="198"/>
      <c r="U324" s="198"/>
      <c r="V324" s="198"/>
      <c r="W324" s="198"/>
      <c r="X324" s="198"/>
      <c r="Y324" s="198"/>
    </row>
    <row r="325" spans="1:25" ht="12.75" customHeight="1" x14ac:dyDescent="0.2">
      <c r="A325" s="184"/>
      <c r="B325" s="185"/>
      <c r="C325" s="242"/>
      <c r="D325" s="187"/>
      <c r="E325" s="187"/>
      <c r="F325" s="198"/>
      <c r="G325" s="198"/>
      <c r="H325" s="198"/>
      <c r="I325" s="198"/>
      <c r="J325" s="198"/>
      <c r="K325" s="198"/>
      <c r="L325" s="198"/>
      <c r="M325" s="198"/>
      <c r="N325" s="198"/>
      <c r="O325" s="198"/>
      <c r="P325" s="198"/>
      <c r="Q325" s="198"/>
      <c r="R325" s="198"/>
      <c r="S325" s="198"/>
      <c r="T325" s="198"/>
      <c r="U325" s="198"/>
      <c r="V325" s="198"/>
      <c r="W325" s="198"/>
      <c r="X325" s="198"/>
      <c r="Y325" s="198"/>
    </row>
    <row r="326" spans="1:25" ht="12.75" customHeight="1" x14ac:dyDescent="0.2">
      <c r="A326" s="184"/>
      <c r="B326" s="185"/>
      <c r="C326" s="242"/>
      <c r="D326" s="187"/>
      <c r="E326" s="187"/>
      <c r="F326" s="198"/>
      <c r="G326" s="198"/>
      <c r="H326" s="198"/>
      <c r="I326" s="198"/>
      <c r="J326" s="198"/>
      <c r="K326" s="198"/>
      <c r="L326" s="198"/>
      <c r="M326" s="198"/>
      <c r="N326" s="198"/>
      <c r="O326" s="198"/>
      <c r="P326" s="198"/>
      <c r="Q326" s="198"/>
      <c r="R326" s="198"/>
      <c r="S326" s="198"/>
      <c r="T326" s="198"/>
      <c r="U326" s="198"/>
      <c r="V326" s="198"/>
      <c r="W326" s="198"/>
      <c r="X326" s="198"/>
      <c r="Y326" s="198"/>
    </row>
    <row r="327" spans="1:25" ht="12.75" customHeight="1" x14ac:dyDescent="0.2">
      <c r="A327" s="184"/>
      <c r="B327" s="185"/>
      <c r="C327" s="242"/>
      <c r="D327" s="187"/>
      <c r="E327" s="187"/>
      <c r="F327" s="198"/>
      <c r="G327" s="198"/>
      <c r="H327" s="198"/>
      <c r="I327" s="198"/>
      <c r="J327" s="198"/>
      <c r="K327" s="198"/>
      <c r="L327" s="198"/>
      <c r="M327" s="198"/>
      <c r="N327" s="198"/>
      <c r="O327" s="198"/>
      <c r="P327" s="198"/>
      <c r="Q327" s="198"/>
      <c r="R327" s="198"/>
      <c r="S327" s="198"/>
      <c r="T327" s="198"/>
      <c r="U327" s="198"/>
      <c r="V327" s="198"/>
      <c r="W327" s="198"/>
      <c r="X327" s="198"/>
      <c r="Y327" s="198"/>
    </row>
    <row r="328" spans="1:25" ht="12.75" customHeight="1" x14ac:dyDescent="0.2">
      <c r="A328" s="184"/>
      <c r="B328" s="185"/>
      <c r="C328" s="242"/>
      <c r="D328" s="187"/>
      <c r="E328" s="187"/>
      <c r="F328" s="198"/>
      <c r="G328" s="198"/>
      <c r="H328" s="198"/>
      <c r="I328" s="198"/>
      <c r="J328" s="198"/>
      <c r="K328" s="198"/>
      <c r="L328" s="198"/>
      <c r="M328" s="198"/>
      <c r="N328" s="198"/>
      <c r="O328" s="198"/>
      <c r="P328" s="198"/>
      <c r="Q328" s="198"/>
      <c r="R328" s="198"/>
      <c r="S328" s="198"/>
      <c r="T328" s="198"/>
      <c r="U328" s="198"/>
      <c r="V328" s="198"/>
      <c r="W328" s="198"/>
      <c r="X328" s="198"/>
      <c r="Y328" s="198"/>
    </row>
    <row r="329" spans="1:25" ht="12.75" customHeight="1" x14ac:dyDescent="0.2">
      <c r="A329" s="184"/>
      <c r="B329" s="185"/>
      <c r="C329" s="242"/>
      <c r="D329" s="187"/>
      <c r="E329" s="187"/>
      <c r="F329" s="198"/>
      <c r="G329" s="198"/>
      <c r="H329" s="198"/>
      <c r="I329" s="198"/>
      <c r="J329" s="198"/>
      <c r="K329" s="198"/>
      <c r="L329" s="198"/>
      <c r="M329" s="198"/>
      <c r="N329" s="198"/>
      <c r="O329" s="198"/>
      <c r="P329" s="198"/>
      <c r="Q329" s="198"/>
      <c r="R329" s="198"/>
      <c r="S329" s="198"/>
      <c r="T329" s="198"/>
      <c r="U329" s="198"/>
      <c r="V329" s="198"/>
      <c r="W329" s="198"/>
      <c r="X329" s="198"/>
      <c r="Y329" s="198"/>
    </row>
    <row r="330" spans="1:25" ht="12.75" customHeight="1" x14ac:dyDescent="0.2">
      <c r="A330" s="184"/>
      <c r="B330" s="185"/>
      <c r="C330" s="242"/>
      <c r="D330" s="187"/>
      <c r="E330" s="187"/>
      <c r="F330" s="198"/>
      <c r="G330" s="198"/>
      <c r="H330" s="198"/>
      <c r="I330" s="198"/>
      <c r="J330" s="198"/>
      <c r="K330" s="198"/>
      <c r="L330" s="198"/>
      <c r="M330" s="198"/>
      <c r="N330" s="198"/>
      <c r="O330" s="198"/>
      <c r="P330" s="198"/>
      <c r="Q330" s="198"/>
      <c r="R330" s="198"/>
      <c r="S330" s="198"/>
      <c r="T330" s="198"/>
      <c r="U330" s="198"/>
      <c r="V330" s="198"/>
      <c r="W330" s="198"/>
      <c r="X330" s="198"/>
      <c r="Y330" s="198"/>
    </row>
    <row r="331" spans="1:25" ht="12.75" customHeight="1" x14ac:dyDescent="0.2">
      <c r="A331" s="184"/>
      <c r="B331" s="185"/>
      <c r="C331" s="242"/>
      <c r="D331" s="187"/>
      <c r="E331" s="187"/>
      <c r="F331" s="198"/>
      <c r="G331" s="198"/>
      <c r="H331" s="198"/>
      <c r="I331" s="198"/>
      <c r="J331" s="198"/>
      <c r="K331" s="198"/>
      <c r="L331" s="198"/>
      <c r="M331" s="198"/>
      <c r="N331" s="198"/>
      <c r="O331" s="198"/>
      <c r="P331" s="198"/>
      <c r="Q331" s="198"/>
      <c r="R331" s="198"/>
      <c r="S331" s="198"/>
      <c r="T331" s="198"/>
      <c r="U331" s="198"/>
      <c r="V331" s="198"/>
      <c r="W331" s="198"/>
      <c r="X331" s="198"/>
      <c r="Y331" s="198"/>
    </row>
    <row r="332" spans="1:25" ht="12.75" customHeight="1" x14ac:dyDescent="0.2">
      <c r="A332" s="184"/>
      <c r="B332" s="185"/>
      <c r="C332" s="242"/>
      <c r="D332" s="187"/>
      <c r="E332" s="187"/>
      <c r="F332" s="198"/>
      <c r="G332" s="198"/>
      <c r="H332" s="198"/>
      <c r="I332" s="198"/>
      <c r="J332" s="198"/>
      <c r="K332" s="198"/>
      <c r="L332" s="198"/>
      <c r="M332" s="198"/>
      <c r="N332" s="198"/>
      <c r="O332" s="198"/>
      <c r="P332" s="198"/>
      <c r="Q332" s="198"/>
      <c r="R332" s="198"/>
      <c r="S332" s="198"/>
      <c r="T332" s="198"/>
      <c r="U332" s="198"/>
      <c r="V332" s="198"/>
      <c r="W332" s="198"/>
      <c r="X332" s="198"/>
      <c r="Y332" s="198"/>
    </row>
    <row r="333" spans="1:25" ht="12.75" customHeight="1" x14ac:dyDescent="0.2">
      <c r="A333" s="184"/>
      <c r="B333" s="185"/>
      <c r="C333" s="242"/>
      <c r="D333" s="187"/>
      <c r="E333" s="187"/>
      <c r="F333" s="198"/>
      <c r="G333" s="198"/>
      <c r="H333" s="198"/>
      <c r="I333" s="198"/>
      <c r="J333" s="198"/>
      <c r="K333" s="198"/>
      <c r="L333" s="198"/>
      <c r="M333" s="198"/>
      <c r="N333" s="198"/>
      <c r="O333" s="198"/>
      <c r="P333" s="198"/>
      <c r="Q333" s="198"/>
      <c r="R333" s="198"/>
      <c r="S333" s="198"/>
      <c r="T333" s="198"/>
      <c r="U333" s="198"/>
      <c r="V333" s="198"/>
      <c r="W333" s="198"/>
      <c r="X333" s="198"/>
      <c r="Y333" s="198"/>
    </row>
    <row r="334" spans="1:25" ht="12.75" customHeight="1" x14ac:dyDescent="0.2">
      <c r="A334" s="184"/>
      <c r="B334" s="185"/>
      <c r="C334" s="242"/>
      <c r="D334" s="187"/>
      <c r="E334" s="187"/>
      <c r="F334" s="198"/>
      <c r="G334" s="198"/>
      <c r="H334" s="198"/>
      <c r="I334" s="198"/>
      <c r="J334" s="198"/>
      <c r="K334" s="198"/>
      <c r="L334" s="198"/>
      <c r="M334" s="198"/>
      <c r="N334" s="198"/>
      <c r="O334" s="198"/>
      <c r="P334" s="198"/>
      <c r="Q334" s="198"/>
      <c r="R334" s="198"/>
      <c r="S334" s="198"/>
      <c r="T334" s="198"/>
      <c r="U334" s="198"/>
      <c r="V334" s="198"/>
      <c r="W334" s="198"/>
      <c r="X334" s="198"/>
      <c r="Y334" s="198"/>
    </row>
    <row r="335" spans="1:25" ht="12.75" customHeight="1" x14ac:dyDescent="0.2">
      <c r="A335" s="184"/>
      <c r="B335" s="185"/>
      <c r="C335" s="242"/>
      <c r="D335" s="187"/>
      <c r="E335" s="187"/>
      <c r="F335" s="198"/>
      <c r="G335" s="198"/>
      <c r="H335" s="198"/>
      <c r="I335" s="198"/>
      <c r="J335" s="198"/>
      <c r="K335" s="198"/>
      <c r="L335" s="198"/>
      <c r="M335" s="198"/>
      <c r="N335" s="198"/>
      <c r="O335" s="198"/>
      <c r="P335" s="198"/>
      <c r="Q335" s="198"/>
      <c r="R335" s="198"/>
      <c r="S335" s="198"/>
      <c r="T335" s="198"/>
      <c r="U335" s="198"/>
      <c r="V335" s="198"/>
      <c r="W335" s="198"/>
      <c r="X335" s="198"/>
      <c r="Y335" s="198"/>
    </row>
    <row r="336" spans="1:25" ht="12.75" customHeight="1" x14ac:dyDescent="0.2">
      <c r="A336" s="184"/>
      <c r="B336" s="185"/>
      <c r="C336" s="242"/>
      <c r="D336" s="187"/>
      <c r="E336" s="187"/>
      <c r="F336" s="198"/>
      <c r="G336" s="198"/>
      <c r="H336" s="198"/>
      <c r="I336" s="198"/>
      <c r="J336" s="198"/>
      <c r="K336" s="198"/>
      <c r="L336" s="198"/>
      <c r="M336" s="198"/>
      <c r="N336" s="198"/>
      <c r="O336" s="198"/>
      <c r="P336" s="198"/>
      <c r="Q336" s="198"/>
      <c r="R336" s="198"/>
      <c r="S336" s="198"/>
      <c r="T336" s="198"/>
      <c r="U336" s="198"/>
      <c r="V336" s="198"/>
      <c r="W336" s="198"/>
      <c r="X336" s="198"/>
      <c r="Y336" s="198"/>
    </row>
    <row r="337" spans="1:25" ht="12.75" customHeight="1" x14ac:dyDescent="0.2">
      <c r="A337" s="184"/>
      <c r="B337" s="185"/>
      <c r="C337" s="242"/>
      <c r="D337" s="187"/>
      <c r="E337" s="187"/>
      <c r="F337" s="198"/>
      <c r="G337" s="198"/>
      <c r="H337" s="198"/>
      <c r="I337" s="198"/>
      <c r="J337" s="198"/>
      <c r="K337" s="198"/>
      <c r="L337" s="198"/>
      <c r="M337" s="198"/>
      <c r="N337" s="198"/>
      <c r="O337" s="198"/>
      <c r="P337" s="198"/>
      <c r="Q337" s="198"/>
      <c r="R337" s="198"/>
      <c r="S337" s="198"/>
      <c r="T337" s="198"/>
      <c r="U337" s="198"/>
      <c r="V337" s="198"/>
      <c r="W337" s="198"/>
      <c r="X337" s="198"/>
      <c r="Y337" s="198"/>
    </row>
    <row r="338" spans="1:25" ht="12.75" customHeight="1" x14ac:dyDescent="0.2">
      <c r="A338" s="184"/>
      <c r="B338" s="185"/>
      <c r="C338" s="242"/>
      <c r="D338" s="187"/>
      <c r="E338" s="187"/>
      <c r="F338" s="198"/>
      <c r="G338" s="198"/>
      <c r="H338" s="198"/>
      <c r="I338" s="198"/>
      <c r="J338" s="198"/>
      <c r="K338" s="198"/>
      <c r="L338" s="198"/>
      <c r="M338" s="198"/>
      <c r="N338" s="198"/>
      <c r="O338" s="198"/>
      <c r="P338" s="198"/>
      <c r="Q338" s="198"/>
      <c r="R338" s="198"/>
      <c r="S338" s="198"/>
      <c r="T338" s="198"/>
      <c r="U338" s="198"/>
      <c r="V338" s="198"/>
      <c r="W338" s="198"/>
      <c r="X338" s="198"/>
      <c r="Y338" s="198"/>
    </row>
    <row r="339" spans="1:25" ht="12.75" customHeight="1" x14ac:dyDescent="0.2">
      <c r="A339" s="184"/>
      <c r="B339" s="185"/>
      <c r="C339" s="242"/>
      <c r="D339" s="187"/>
      <c r="E339" s="187"/>
      <c r="F339" s="198"/>
      <c r="G339" s="198"/>
      <c r="H339" s="198"/>
      <c r="I339" s="198"/>
      <c r="J339" s="198"/>
      <c r="K339" s="198"/>
      <c r="L339" s="198"/>
      <c r="M339" s="198"/>
      <c r="N339" s="198"/>
      <c r="O339" s="198"/>
      <c r="P339" s="198"/>
      <c r="Q339" s="198"/>
      <c r="R339" s="198"/>
      <c r="S339" s="198"/>
      <c r="T339" s="198"/>
      <c r="U339" s="198"/>
      <c r="V339" s="198"/>
      <c r="W339" s="198"/>
      <c r="X339" s="198"/>
      <c r="Y339" s="198"/>
    </row>
    <row r="340" spans="1:25" ht="12.75" customHeight="1" x14ac:dyDescent="0.2">
      <c r="A340" s="184"/>
      <c r="B340" s="185"/>
      <c r="C340" s="242"/>
      <c r="D340" s="187"/>
      <c r="E340" s="187"/>
      <c r="F340" s="198"/>
      <c r="G340" s="198"/>
      <c r="H340" s="198"/>
      <c r="I340" s="198"/>
      <c r="J340" s="198"/>
      <c r="K340" s="198"/>
      <c r="L340" s="198"/>
      <c r="M340" s="198"/>
      <c r="N340" s="198"/>
      <c r="O340" s="198"/>
      <c r="P340" s="198"/>
      <c r="Q340" s="198"/>
      <c r="R340" s="198"/>
      <c r="S340" s="198"/>
      <c r="T340" s="198"/>
      <c r="U340" s="198"/>
      <c r="V340" s="198"/>
      <c r="W340" s="198"/>
      <c r="X340" s="198"/>
      <c r="Y340" s="198"/>
    </row>
    <row r="341" spans="1:25" ht="12.75" customHeight="1" x14ac:dyDescent="0.2">
      <c r="A341" s="184"/>
      <c r="B341" s="185"/>
      <c r="C341" s="242"/>
      <c r="D341" s="187"/>
      <c r="E341" s="187"/>
      <c r="F341" s="198"/>
      <c r="G341" s="198"/>
      <c r="H341" s="198"/>
      <c r="I341" s="198"/>
      <c r="J341" s="198"/>
      <c r="K341" s="198"/>
      <c r="L341" s="198"/>
      <c r="M341" s="198"/>
      <c r="N341" s="198"/>
      <c r="O341" s="198"/>
      <c r="P341" s="198"/>
      <c r="Q341" s="198"/>
      <c r="R341" s="198"/>
      <c r="S341" s="198"/>
      <c r="T341" s="198"/>
      <c r="U341" s="198"/>
      <c r="V341" s="198"/>
      <c r="W341" s="198"/>
      <c r="X341" s="198"/>
      <c r="Y341" s="198"/>
    </row>
    <row r="342" spans="1:25" ht="15.75" customHeight="1" x14ac:dyDescent="0.2"/>
    <row r="343" spans="1:25" ht="15.75" customHeight="1" x14ac:dyDescent="0.2"/>
    <row r="344" spans="1:25" ht="15.75" customHeight="1" x14ac:dyDescent="0.2"/>
    <row r="345" spans="1:25" ht="15.75" customHeight="1" x14ac:dyDescent="0.2"/>
    <row r="346" spans="1:25" ht="15.75" customHeight="1" x14ac:dyDescent="0.2"/>
    <row r="347" spans="1:25" ht="15.75" customHeight="1" x14ac:dyDescent="0.2"/>
    <row r="348" spans="1:25" ht="15.75" customHeight="1" x14ac:dyDescent="0.2"/>
    <row r="349" spans="1:25" ht="15.75" customHeight="1" x14ac:dyDescent="0.2"/>
    <row r="350" spans="1:25" ht="15.75" customHeight="1" x14ac:dyDescent="0.2"/>
    <row r="351" spans="1:25" ht="15.75" customHeight="1" x14ac:dyDescent="0.2"/>
    <row r="352" spans="1:25"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spans="1:26" ht="15.75" customHeight="1" x14ac:dyDescent="0.2"/>
    <row r="994" spans="1:26" ht="15.75" customHeight="1" x14ac:dyDescent="0.2">
      <c r="A994" s="243"/>
      <c r="B994" s="244"/>
      <c r="C994" s="243"/>
      <c r="D994" s="245"/>
      <c r="E994" s="245"/>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spans="1:26" ht="15.75" customHeight="1" x14ac:dyDescent="0.2">
      <c r="A995" s="243"/>
      <c r="B995" s="244"/>
      <c r="C995" s="243"/>
      <c r="D995" s="245"/>
      <c r="E995" s="245"/>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spans="1:26" ht="15.75" customHeight="1" x14ac:dyDescent="0.2">
      <c r="A996" s="243"/>
      <c r="B996" s="244"/>
      <c r="C996" s="243"/>
      <c r="D996" s="245"/>
      <c r="E996" s="245"/>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spans="1:26" ht="15.75" customHeight="1" x14ac:dyDescent="0.2">
      <c r="A997" s="243"/>
      <c r="B997" s="244"/>
      <c r="C997" s="243"/>
      <c r="D997" s="245"/>
      <c r="E997" s="245"/>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spans="1:26" ht="15.75" customHeight="1" x14ac:dyDescent="0.2">
      <c r="A998" s="243"/>
      <c r="B998" s="244"/>
      <c r="C998" s="243"/>
      <c r="D998" s="245"/>
      <c r="E998" s="245"/>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spans="1:26" ht="15.75" customHeight="1" x14ac:dyDescent="0.2">
      <c r="A999" s="243"/>
      <c r="B999" s="244"/>
      <c r="C999" s="243"/>
      <c r="D999" s="245"/>
      <c r="E999" s="245"/>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spans="1:26" ht="15.75" customHeight="1" x14ac:dyDescent="0.2">
      <c r="A1000" s="243"/>
      <c r="B1000" s="244"/>
      <c r="C1000" s="243"/>
      <c r="D1000" s="245"/>
      <c r="E1000" s="245"/>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mergeCells count="2">
    <mergeCell ref="A2:F2"/>
    <mergeCell ref="D143:E143"/>
  </mergeCells>
  <conditionalFormatting sqref="D5:E141">
    <cfRule type="cellIs" dxfId="16" priority="1" operator="lessThan">
      <formula>-0.001</formula>
    </cfRule>
  </conditionalFormatting>
  <pageMargins left="0.25" right="0.25" top="0.75" bottom="0.75" header="0" footer="0"/>
  <pageSetup paperSize="9" scale="80" orientation="portrait"/>
  <headerFooter>
    <oddFooter>&amp;RStranica: &amp;P od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E14" sqref="E14"/>
    </sheetView>
  </sheetViews>
  <sheetFormatPr defaultColWidth="13.28515625" defaultRowHeight="15" customHeight="1" x14ac:dyDescent="0.2"/>
  <cols>
    <col min="1" max="1" width="13.28515625" style="53" customWidth="1"/>
    <col min="2" max="2" width="60.7109375" style="53" customWidth="1"/>
    <col min="3" max="3" width="12.7109375" style="53" customWidth="1"/>
    <col min="4" max="5" width="14.7109375" style="53" customWidth="1"/>
    <col min="6" max="22" width="8" style="53" customWidth="1"/>
    <col min="23" max="26" width="17.28515625" style="53" customWidth="1"/>
  </cols>
  <sheetData>
    <row r="1" spans="1:26" ht="15" customHeight="1" x14ac:dyDescent="0.2">
      <c r="A1" s="130" t="s">
        <v>48</v>
      </c>
      <c r="B1" s="131" t="s">
        <v>49</v>
      </c>
      <c r="C1" s="130" t="s">
        <v>34</v>
      </c>
      <c r="D1" s="132" t="s">
        <v>35</v>
      </c>
      <c r="E1" s="133" t="s">
        <v>50</v>
      </c>
      <c r="F1" s="134" t="s">
        <v>39</v>
      </c>
      <c r="G1" s="188"/>
      <c r="H1" s="188"/>
      <c r="I1" s="188"/>
      <c r="J1" s="188"/>
      <c r="K1" s="188"/>
      <c r="L1" s="188"/>
      <c r="M1" s="188"/>
      <c r="N1" s="188"/>
      <c r="O1" s="188"/>
      <c r="P1" s="188"/>
      <c r="Q1" s="188"/>
      <c r="R1" s="188"/>
      <c r="S1" s="188"/>
      <c r="T1" s="188"/>
      <c r="U1" s="188"/>
      <c r="V1" s="188"/>
      <c r="W1" s="188"/>
      <c r="X1" s="188"/>
      <c r="Y1" s="188"/>
      <c r="Z1" s="188"/>
    </row>
    <row r="2" spans="1:26" ht="49.5" customHeight="1" x14ac:dyDescent="0.2">
      <c r="A2" s="30" t="s">
        <v>2814</v>
      </c>
      <c r="B2" s="51"/>
      <c r="C2" s="51"/>
      <c r="D2" s="51"/>
      <c r="E2" s="51"/>
      <c r="F2" s="246"/>
      <c r="G2" s="246"/>
      <c r="H2" s="246"/>
      <c r="I2" s="246"/>
      <c r="J2" s="246"/>
      <c r="K2" s="246"/>
      <c r="L2" s="246"/>
      <c r="M2" s="246"/>
      <c r="N2" s="246"/>
      <c r="O2" s="246"/>
      <c r="P2" s="246"/>
      <c r="Q2" s="246"/>
      <c r="R2" s="246"/>
      <c r="S2" s="246"/>
      <c r="T2" s="246"/>
      <c r="U2" s="246"/>
      <c r="V2" s="246"/>
      <c r="W2"/>
      <c r="X2"/>
      <c r="Y2"/>
      <c r="Z2"/>
    </row>
    <row r="3" spans="1:26" ht="48" customHeight="1" x14ac:dyDescent="0.2">
      <c r="A3" s="190" t="s">
        <v>1963</v>
      </c>
      <c r="B3" s="191" t="s">
        <v>41</v>
      </c>
      <c r="C3" s="138" t="s">
        <v>42</v>
      </c>
      <c r="D3" s="191" t="s">
        <v>2815</v>
      </c>
      <c r="E3" s="139" t="s">
        <v>2816</v>
      </c>
      <c r="F3" s="247"/>
      <c r="G3" s="247"/>
      <c r="H3" s="247"/>
      <c r="I3" s="247"/>
      <c r="J3" s="247"/>
      <c r="K3" s="247"/>
      <c r="L3" s="247"/>
      <c r="M3" s="247"/>
      <c r="N3" s="247"/>
      <c r="O3" s="247"/>
      <c r="P3" s="247"/>
      <c r="Q3" s="247"/>
      <c r="R3" s="247"/>
      <c r="S3" s="247"/>
      <c r="T3" s="247"/>
      <c r="U3" s="247"/>
      <c r="V3" s="247"/>
      <c r="W3" s="96"/>
      <c r="X3" s="96"/>
      <c r="Y3" s="96"/>
      <c r="Z3" s="96"/>
    </row>
    <row r="4" spans="1:26" ht="12" customHeight="1" x14ac:dyDescent="0.2">
      <c r="A4" s="194">
        <v>1</v>
      </c>
      <c r="B4" s="195">
        <v>2</v>
      </c>
      <c r="C4" s="196" t="s">
        <v>56</v>
      </c>
      <c r="D4" s="196">
        <v>4</v>
      </c>
      <c r="E4" s="197">
        <v>5</v>
      </c>
      <c r="F4" s="145"/>
      <c r="G4" s="145"/>
      <c r="H4" s="145"/>
      <c r="I4" s="145"/>
      <c r="J4" s="145"/>
      <c r="K4" s="145"/>
      <c r="L4" s="145"/>
      <c r="M4" s="145"/>
      <c r="N4" s="145"/>
      <c r="O4" s="145"/>
      <c r="P4" s="145"/>
      <c r="Q4" s="145"/>
      <c r="R4" s="145"/>
      <c r="S4" s="145"/>
      <c r="T4" s="145"/>
      <c r="U4" s="145"/>
      <c r="V4" s="145"/>
      <c r="W4" s="145"/>
      <c r="X4" s="145"/>
      <c r="Y4" s="145"/>
      <c r="Z4" s="135"/>
    </row>
    <row r="5" spans="1:26" ht="13.5" customHeight="1" x14ac:dyDescent="0.2">
      <c r="A5" s="248" t="s">
        <v>2817</v>
      </c>
      <c r="B5" s="249" t="s">
        <v>2818</v>
      </c>
      <c r="C5" s="250" t="s">
        <v>2817</v>
      </c>
      <c r="D5" s="232">
        <f>D6+D22</f>
        <v>0</v>
      </c>
      <c r="E5" s="251">
        <f>E6+E22</f>
        <v>15618.08</v>
      </c>
      <c r="F5" s="127"/>
      <c r="G5" s="127"/>
      <c r="H5" s="127"/>
      <c r="I5" s="127"/>
      <c r="J5" s="127"/>
      <c r="K5" s="127"/>
      <c r="L5" s="127"/>
      <c r="M5" s="127"/>
      <c r="N5" s="127"/>
      <c r="O5" s="127"/>
      <c r="P5" s="127"/>
      <c r="Q5" s="127"/>
      <c r="R5" s="127"/>
      <c r="S5" s="127"/>
      <c r="T5" s="127"/>
      <c r="U5" s="127"/>
      <c r="V5" s="127"/>
      <c r="W5"/>
      <c r="X5"/>
      <c r="Y5"/>
      <c r="Z5"/>
    </row>
    <row r="6" spans="1:26" ht="13.5" customHeight="1" x14ac:dyDescent="0.2">
      <c r="A6" s="252" t="s">
        <v>2819</v>
      </c>
      <c r="B6" s="253" t="s">
        <v>2820</v>
      </c>
      <c r="C6" s="205" t="s">
        <v>2819</v>
      </c>
      <c r="D6" s="235">
        <f>D7+D14</f>
        <v>0</v>
      </c>
      <c r="E6" s="254">
        <f>E7+E14</f>
        <v>15618.08</v>
      </c>
      <c r="F6" s="127"/>
      <c r="G6" s="127"/>
      <c r="H6" s="127"/>
      <c r="I6" s="127"/>
      <c r="J6" s="127"/>
      <c r="K6" s="127"/>
      <c r="L6" s="127"/>
      <c r="M6" s="127"/>
      <c r="N6" s="127"/>
      <c r="O6" s="127"/>
      <c r="P6" s="127"/>
      <c r="Q6" s="127"/>
      <c r="R6" s="127"/>
      <c r="S6" s="127"/>
      <c r="T6" s="127"/>
      <c r="U6" s="127"/>
      <c r="V6" s="127"/>
      <c r="W6"/>
      <c r="X6"/>
      <c r="Y6"/>
      <c r="Z6"/>
    </row>
    <row r="7" spans="1:26" ht="24" customHeight="1" x14ac:dyDescent="0.2">
      <c r="A7" s="252"/>
      <c r="B7" s="253" t="s">
        <v>2821</v>
      </c>
      <c r="C7" s="205" t="s">
        <v>2822</v>
      </c>
      <c r="D7" s="235">
        <f>SUM(D8:D13)</f>
        <v>0</v>
      </c>
      <c r="E7" s="254">
        <f>SUM(E8:E13)</f>
        <v>15618.08</v>
      </c>
      <c r="F7" s="127"/>
      <c r="G7" s="127"/>
      <c r="H7" s="127"/>
      <c r="I7" s="127"/>
      <c r="J7" s="127"/>
      <c r="K7" s="127"/>
      <c r="L7" s="127"/>
      <c r="M7" s="127"/>
      <c r="N7" s="127"/>
      <c r="O7" s="127"/>
      <c r="P7" s="127"/>
      <c r="Q7" s="127"/>
      <c r="R7" s="127"/>
      <c r="S7" s="127"/>
      <c r="T7" s="127"/>
      <c r="U7" s="127"/>
      <c r="V7" s="127"/>
      <c r="W7"/>
      <c r="X7"/>
      <c r="Y7"/>
      <c r="Z7"/>
    </row>
    <row r="8" spans="1:26" ht="13.5" customHeight="1" x14ac:dyDescent="0.2">
      <c r="A8" s="252"/>
      <c r="B8" s="253" t="s">
        <v>2823</v>
      </c>
      <c r="C8" s="205" t="s">
        <v>2824</v>
      </c>
      <c r="D8" s="236">
        <v>0</v>
      </c>
      <c r="E8" s="255">
        <v>15618.08</v>
      </c>
      <c r="F8" s="127"/>
      <c r="G8" s="127"/>
      <c r="H8" s="127"/>
      <c r="I8" s="127"/>
      <c r="J8" s="127"/>
      <c r="K8" s="127"/>
      <c r="L8" s="127"/>
      <c r="M8" s="127"/>
      <c r="N8" s="127"/>
      <c r="O8" s="127"/>
      <c r="P8" s="127"/>
      <c r="Q8" s="127"/>
      <c r="R8" s="127"/>
      <c r="S8" s="127"/>
      <c r="T8" s="127"/>
      <c r="U8" s="127"/>
      <c r="V8" s="127"/>
      <c r="W8"/>
      <c r="X8"/>
      <c r="Y8"/>
      <c r="Z8"/>
    </row>
    <row r="9" spans="1:26" ht="13.5" customHeight="1" x14ac:dyDescent="0.2">
      <c r="A9" s="252"/>
      <c r="B9" s="253" t="s">
        <v>2825</v>
      </c>
      <c r="C9" s="205" t="s">
        <v>2826</v>
      </c>
      <c r="D9" s="236">
        <v>0</v>
      </c>
      <c r="E9" s="255">
        <v>0</v>
      </c>
      <c r="F9" s="127"/>
      <c r="G9" s="127"/>
      <c r="H9" s="127"/>
      <c r="I9" s="127"/>
      <c r="J9" s="127"/>
      <c r="K9" s="127"/>
      <c r="L9" s="127"/>
      <c r="M9" s="127"/>
      <c r="N9" s="127"/>
      <c r="O9" s="127"/>
      <c r="P9" s="127"/>
      <c r="Q9" s="127"/>
      <c r="R9" s="127"/>
      <c r="S9" s="127"/>
      <c r="T9" s="127"/>
      <c r="U9" s="127"/>
      <c r="V9" s="127"/>
      <c r="W9"/>
      <c r="X9"/>
      <c r="Y9"/>
      <c r="Z9"/>
    </row>
    <row r="10" spans="1:26" ht="13.5" customHeight="1" x14ac:dyDescent="0.2">
      <c r="A10" s="252"/>
      <c r="B10" s="253" t="s">
        <v>2056</v>
      </c>
      <c r="C10" s="205" t="s">
        <v>2827</v>
      </c>
      <c r="D10" s="236">
        <v>0</v>
      </c>
      <c r="E10" s="255">
        <v>0</v>
      </c>
      <c r="F10" s="127"/>
      <c r="G10" s="127"/>
      <c r="H10" s="127"/>
      <c r="I10" s="127"/>
      <c r="J10" s="127"/>
      <c r="K10" s="127"/>
      <c r="L10" s="127"/>
      <c r="M10" s="127"/>
      <c r="N10" s="127"/>
      <c r="O10" s="127"/>
      <c r="P10" s="127"/>
      <c r="Q10" s="127"/>
      <c r="R10" s="127"/>
      <c r="S10" s="127"/>
      <c r="T10" s="127"/>
      <c r="U10" s="127"/>
      <c r="V10" s="127"/>
      <c r="W10"/>
      <c r="X10"/>
      <c r="Y10"/>
      <c r="Z10"/>
    </row>
    <row r="11" spans="1:26" ht="13.5" customHeight="1" x14ac:dyDescent="0.2">
      <c r="A11" s="252"/>
      <c r="B11" s="253" t="s">
        <v>392</v>
      </c>
      <c r="C11" s="205" t="s">
        <v>2828</v>
      </c>
      <c r="D11" s="236">
        <v>0</v>
      </c>
      <c r="E11" s="255">
        <v>0</v>
      </c>
      <c r="F11" s="127"/>
      <c r="G11" s="127"/>
      <c r="H11" s="127"/>
      <c r="I11" s="127"/>
      <c r="J11" s="127"/>
      <c r="K11" s="127"/>
      <c r="L11" s="127"/>
      <c r="M11" s="127"/>
      <c r="N11" s="127"/>
      <c r="O11" s="127"/>
      <c r="P11" s="127"/>
      <c r="Q11" s="127"/>
      <c r="R11" s="127"/>
      <c r="S11" s="127"/>
      <c r="T11" s="127"/>
      <c r="U11" s="127"/>
      <c r="V11" s="127"/>
      <c r="W11"/>
      <c r="X11"/>
      <c r="Y11"/>
      <c r="Z11"/>
    </row>
    <row r="12" spans="1:26" ht="13.5" customHeight="1" x14ac:dyDescent="0.2">
      <c r="A12" s="252"/>
      <c r="B12" s="253" t="s">
        <v>2829</v>
      </c>
      <c r="C12" s="205" t="s">
        <v>2830</v>
      </c>
      <c r="D12" s="236">
        <v>0</v>
      </c>
      <c r="E12" s="255">
        <v>0</v>
      </c>
      <c r="F12" s="127"/>
      <c r="G12" s="127"/>
      <c r="H12" s="127"/>
      <c r="I12" s="127"/>
      <c r="J12" s="127"/>
      <c r="K12" s="127"/>
      <c r="L12" s="127"/>
      <c r="M12" s="127"/>
      <c r="N12" s="127"/>
      <c r="O12" s="127"/>
      <c r="P12" s="127"/>
      <c r="Q12" s="127"/>
      <c r="R12" s="127"/>
      <c r="S12" s="127"/>
      <c r="T12" s="127"/>
      <c r="U12" s="127"/>
      <c r="V12" s="127"/>
      <c r="W12"/>
      <c r="X12"/>
      <c r="Y12"/>
      <c r="Z12"/>
    </row>
    <row r="13" spans="1:26" ht="13.5" customHeight="1" x14ac:dyDescent="0.2">
      <c r="A13" s="252"/>
      <c r="B13" s="253" t="s">
        <v>2831</v>
      </c>
      <c r="C13" s="205" t="s">
        <v>2832</v>
      </c>
      <c r="D13" s="236">
        <v>0</v>
      </c>
      <c r="E13" s="255">
        <v>0</v>
      </c>
      <c r="F13" s="127"/>
      <c r="G13" s="127"/>
      <c r="H13" s="127"/>
      <c r="I13" s="127"/>
      <c r="J13" s="127"/>
      <c r="K13" s="127"/>
      <c r="L13" s="127"/>
      <c r="M13" s="127"/>
      <c r="N13" s="127"/>
      <c r="O13" s="127"/>
      <c r="P13" s="127"/>
      <c r="Q13" s="127"/>
      <c r="R13" s="127"/>
      <c r="S13" s="127"/>
      <c r="T13" s="127"/>
      <c r="U13" s="127"/>
      <c r="V13" s="127"/>
      <c r="W13"/>
      <c r="X13"/>
      <c r="Y13"/>
      <c r="Z13"/>
    </row>
    <row r="14" spans="1:26" ht="24" customHeight="1" x14ac:dyDescent="0.2">
      <c r="A14" s="252"/>
      <c r="B14" s="253" t="s">
        <v>2833</v>
      </c>
      <c r="C14" s="205" t="s">
        <v>2834</v>
      </c>
      <c r="D14" s="235">
        <f>SUM(D15:D21)</f>
        <v>0</v>
      </c>
      <c r="E14" s="235">
        <f>SUM(E15:E21)</f>
        <v>0</v>
      </c>
      <c r="F14" s="127"/>
      <c r="G14" s="127"/>
      <c r="H14" s="127"/>
      <c r="I14" s="127"/>
      <c r="J14" s="127"/>
      <c r="K14" s="127"/>
      <c r="L14" s="127"/>
      <c r="M14" s="127"/>
      <c r="N14" s="127"/>
      <c r="O14" s="127"/>
      <c r="P14" s="127"/>
      <c r="Q14" s="127"/>
      <c r="R14" s="127"/>
      <c r="S14" s="127"/>
      <c r="T14" s="127"/>
      <c r="U14" s="127"/>
      <c r="V14" s="127"/>
      <c r="W14"/>
      <c r="X14"/>
      <c r="Y14"/>
      <c r="Z14"/>
    </row>
    <row r="15" spans="1:26" ht="13.5" customHeight="1" x14ac:dyDescent="0.2">
      <c r="A15" s="252"/>
      <c r="B15" s="253" t="s">
        <v>2835</v>
      </c>
      <c r="C15" s="205" t="s">
        <v>2836</v>
      </c>
      <c r="D15" s="236">
        <v>0</v>
      </c>
      <c r="E15" s="255">
        <v>0</v>
      </c>
      <c r="F15" s="127"/>
      <c r="G15" s="127"/>
      <c r="H15" s="127"/>
      <c r="I15" s="127"/>
      <c r="J15" s="127"/>
      <c r="K15" s="127"/>
      <c r="L15" s="127"/>
      <c r="M15" s="127"/>
      <c r="N15" s="127"/>
      <c r="O15" s="127"/>
      <c r="P15" s="127"/>
      <c r="Q15" s="127"/>
      <c r="R15" s="127"/>
      <c r="S15" s="127"/>
      <c r="T15" s="127"/>
      <c r="U15" s="127"/>
      <c r="V15" s="127"/>
      <c r="W15"/>
      <c r="X15"/>
      <c r="Y15"/>
      <c r="Z15"/>
    </row>
    <row r="16" spans="1:26" ht="24" customHeight="1" x14ac:dyDescent="0.2">
      <c r="A16" s="252"/>
      <c r="B16" s="253" t="s">
        <v>2837</v>
      </c>
      <c r="C16" s="205" t="s">
        <v>2838</v>
      </c>
      <c r="D16" s="236">
        <v>0</v>
      </c>
      <c r="E16" s="255">
        <v>0</v>
      </c>
      <c r="F16" s="127"/>
      <c r="G16" s="127"/>
      <c r="H16" s="127"/>
      <c r="I16" s="127"/>
      <c r="J16" s="127"/>
      <c r="K16" s="127"/>
      <c r="L16" s="127"/>
      <c r="M16" s="127"/>
      <c r="N16" s="127"/>
      <c r="O16" s="127"/>
      <c r="P16" s="127"/>
      <c r="Q16" s="127"/>
      <c r="R16" s="127"/>
      <c r="S16" s="127"/>
      <c r="T16" s="127"/>
      <c r="U16" s="127"/>
      <c r="V16" s="127"/>
      <c r="W16"/>
      <c r="X16"/>
      <c r="Y16"/>
      <c r="Z16"/>
    </row>
    <row r="17" spans="1:26" ht="13.5" customHeight="1" x14ac:dyDescent="0.2">
      <c r="A17" s="252"/>
      <c r="B17" s="253" t="s">
        <v>2839</v>
      </c>
      <c r="C17" s="205" t="s">
        <v>2840</v>
      </c>
      <c r="D17" s="236">
        <v>0</v>
      </c>
      <c r="E17" s="255">
        <v>0</v>
      </c>
      <c r="F17" s="127"/>
      <c r="G17" s="127"/>
      <c r="H17" s="127"/>
      <c r="I17" s="127"/>
      <c r="J17" s="127"/>
      <c r="K17" s="127"/>
      <c r="L17" s="127"/>
      <c r="M17" s="127"/>
      <c r="N17" s="127"/>
      <c r="O17" s="127"/>
      <c r="P17" s="127"/>
      <c r="Q17" s="127"/>
      <c r="R17" s="127"/>
      <c r="S17" s="127"/>
      <c r="T17" s="127"/>
      <c r="U17" s="127"/>
      <c r="V17" s="127"/>
      <c r="W17"/>
      <c r="X17"/>
      <c r="Y17"/>
      <c r="Z17"/>
    </row>
    <row r="18" spans="1:26" ht="13.5" customHeight="1" x14ac:dyDescent="0.2">
      <c r="A18" s="252"/>
      <c r="B18" s="253" t="s">
        <v>2841</v>
      </c>
      <c r="C18" s="205" t="s">
        <v>2842</v>
      </c>
      <c r="D18" s="236">
        <v>0</v>
      </c>
      <c r="E18" s="255">
        <v>0</v>
      </c>
      <c r="F18" s="127"/>
      <c r="G18" s="127"/>
      <c r="H18" s="127"/>
      <c r="I18" s="127"/>
      <c r="J18" s="127"/>
      <c r="K18" s="127"/>
      <c r="L18" s="127"/>
      <c r="M18" s="127"/>
      <c r="N18" s="127"/>
      <c r="O18" s="127"/>
      <c r="P18" s="127"/>
      <c r="Q18" s="127"/>
      <c r="R18" s="127"/>
      <c r="S18" s="127"/>
      <c r="T18" s="127"/>
      <c r="U18" s="127"/>
      <c r="V18" s="127"/>
      <c r="W18"/>
      <c r="X18"/>
      <c r="Y18"/>
      <c r="Z18"/>
    </row>
    <row r="19" spans="1:26" ht="13.5" customHeight="1" x14ac:dyDescent="0.2">
      <c r="A19" s="252"/>
      <c r="B19" s="253" t="s">
        <v>2843</v>
      </c>
      <c r="C19" s="205" t="s">
        <v>2844</v>
      </c>
      <c r="D19" s="236">
        <v>0</v>
      </c>
      <c r="E19" s="255">
        <v>0</v>
      </c>
      <c r="F19" s="127"/>
      <c r="G19" s="127"/>
      <c r="H19" s="127"/>
      <c r="I19" s="127"/>
      <c r="J19" s="127"/>
      <c r="K19" s="127"/>
      <c r="L19" s="127"/>
      <c r="M19" s="127"/>
      <c r="N19" s="127"/>
      <c r="O19" s="127"/>
      <c r="P19" s="127"/>
      <c r="Q19" s="127"/>
      <c r="R19" s="127"/>
      <c r="S19" s="127"/>
      <c r="T19" s="127"/>
      <c r="U19" s="127"/>
      <c r="V19" s="127"/>
      <c r="W19"/>
      <c r="X19"/>
      <c r="Y19"/>
      <c r="Z19"/>
    </row>
    <row r="20" spans="1:26" ht="13.5" customHeight="1" x14ac:dyDescent="0.2">
      <c r="A20" s="252"/>
      <c r="B20" s="253" t="s">
        <v>2845</v>
      </c>
      <c r="C20" s="205" t="s">
        <v>2846</v>
      </c>
      <c r="D20" s="236">
        <v>0</v>
      </c>
      <c r="E20" s="255">
        <v>0</v>
      </c>
      <c r="F20" s="127"/>
      <c r="G20" s="127"/>
      <c r="H20" s="127"/>
      <c r="I20" s="127"/>
      <c r="J20" s="127"/>
      <c r="K20" s="127"/>
      <c r="L20" s="127"/>
      <c r="M20" s="127"/>
      <c r="N20" s="127"/>
      <c r="O20" s="127"/>
      <c r="P20" s="127"/>
      <c r="Q20" s="127"/>
      <c r="R20" s="127"/>
      <c r="S20" s="127"/>
      <c r="T20" s="127"/>
      <c r="U20" s="127"/>
      <c r="V20" s="127"/>
      <c r="W20"/>
      <c r="X20"/>
      <c r="Y20"/>
      <c r="Z20"/>
    </row>
    <row r="21" spans="1:26" ht="13.5" customHeight="1" x14ac:dyDescent="0.2">
      <c r="A21" s="252"/>
      <c r="B21" s="253" t="s">
        <v>2847</v>
      </c>
      <c r="C21" s="205" t="s">
        <v>2848</v>
      </c>
      <c r="D21" s="236">
        <v>0</v>
      </c>
      <c r="E21" s="255">
        <v>0</v>
      </c>
      <c r="F21" s="127"/>
      <c r="G21" s="127"/>
      <c r="H21" s="127"/>
      <c r="I21" s="127"/>
      <c r="J21" s="127"/>
      <c r="K21" s="127"/>
      <c r="L21" s="127"/>
      <c r="M21" s="127"/>
      <c r="N21" s="127"/>
      <c r="O21" s="127"/>
      <c r="P21" s="127"/>
      <c r="Q21" s="127"/>
      <c r="R21" s="127"/>
      <c r="S21" s="127"/>
      <c r="T21" s="127"/>
      <c r="U21" s="127"/>
      <c r="V21" s="127"/>
      <c r="W21"/>
      <c r="X21"/>
      <c r="Y21"/>
      <c r="Z21"/>
    </row>
    <row r="22" spans="1:26" ht="13.5" customHeight="1" x14ac:dyDescent="0.2">
      <c r="A22" s="252" t="s">
        <v>2849</v>
      </c>
      <c r="B22" s="253" t="s">
        <v>2850</v>
      </c>
      <c r="C22" s="205" t="s">
        <v>2849</v>
      </c>
      <c r="D22" s="235">
        <f>D23+D30</f>
        <v>0</v>
      </c>
      <c r="E22" s="254">
        <f>E23+E30</f>
        <v>0</v>
      </c>
      <c r="F22" s="127"/>
      <c r="G22" s="127"/>
      <c r="H22" s="127"/>
      <c r="I22" s="127"/>
      <c r="J22" s="127"/>
      <c r="K22" s="127"/>
      <c r="L22" s="127"/>
      <c r="M22" s="127"/>
      <c r="N22" s="127"/>
      <c r="O22" s="127"/>
      <c r="P22" s="127"/>
      <c r="Q22" s="127"/>
      <c r="R22" s="127"/>
      <c r="S22" s="127"/>
      <c r="T22" s="127"/>
      <c r="U22" s="127"/>
      <c r="V22" s="127"/>
      <c r="W22"/>
      <c r="X22"/>
      <c r="Y22"/>
      <c r="Z22"/>
    </row>
    <row r="23" spans="1:26" ht="13.5" customHeight="1" x14ac:dyDescent="0.2">
      <c r="A23" s="252"/>
      <c r="B23" s="253" t="s">
        <v>2851</v>
      </c>
      <c r="C23" s="205" t="s">
        <v>2852</v>
      </c>
      <c r="D23" s="235">
        <f>SUM(D24:D29)</f>
        <v>0</v>
      </c>
      <c r="E23" s="254">
        <f>SUM(E24:E29)</f>
        <v>0</v>
      </c>
      <c r="F23" s="127"/>
      <c r="G23" s="127"/>
      <c r="H23" s="127"/>
      <c r="I23" s="127"/>
      <c r="J23" s="127"/>
      <c r="K23" s="127"/>
      <c r="L23" s="127"/>
      <c r="M23" s="127"/>
      <c r="N23" s="127"/>
      <c r="O23" s="127"/>
      <c r="P23" s="127"/>
      <c r="Q23" s="127"/>
      <c r="R23" s="127"/>
      <c r="S23" s="127"/>
      <c r="T23" s="127"/>
      <c r="U23" s="127"/>
      <c r="V23" s="127"/>
      <c r="W23"/>
      <c r="X23"/>
      <c r="Y23"/>
      <c r="Z23"/>
    </row>
    <row r="24" spans="1:26" ht="13.5" customHeight="1" x14ac:dyDescent="0.2">
      <c r="A24" s="252"/>
      <c r="B24" s="253" t="s">
        <v>2823</v>
      </c>
      <c r="C24" s="205" t="s">
        <v>2853</v>
      </c>
      <c r="D24" s="236">
        <v>0</v>
      </c>
      <c r="E24" s="255">
        <v>0</v>
      </c>
      <c r="F24" s="127"/>
      <c r="G24" s="127"/>
      <c r="H24" s="127"/>
      <c r="I24" s="127"/>
      <c r="J24" s="127"/>
      <c r="K24" s="127"/>
      <c r="L24" s="127"/>
      <c r="M24" s="127"/>
      <c r="N24" s="127"/>
      <c r="O24" s="127"/>
      <c r="P24" s="127"/>
      <c r="Q24" s="127"/>
      <c r="R24" s="127"/>
      <c r="S24" s="127"/>
      <c r="T24" s="127"/>
      <c r="U24" s="127"/>
      <c r="V24" s="127"/>
      <c r="W24"/>
      <c r="X24"/>
      <c r="Y24"/>
      <c r="Z24"/>
    </row>
    <row r="25" spans="1:26" ht="13.5" customHeight="1" x14ac:dyDescent="0.2">
      <c r="A25" s="252"/>
      <c r="B25" s="253" t="s">
        <v>2825</v>
      </c>
      <c r="C25" s="205" t="s">
        <v>2854</v>
      </c>
      <c r="D25" s="236">
        <v>0</v>
      </c>
      <c r="E25" s="255">
        <v>0</v>
      </c>
      <c r="F25" s="127"/>
      <c r="G25" s="127"/>
      <c r="H25" s="127"/>
      <c r="I25" s="127"/>
      <c r="J25" s="127"/>
      <c r="K25" s="127"/>
      <c r="L25" s="127"/>
      <c r="M25" s="127"/>
      <c r="N25" s="127"/>
      <c r="O25" s="127"/>
      <c r="P25" s="127"/>
      <c r="Q25" s="127"/>
      <c r="R25" s="127"/>
      <c r="S25" s="127"/>
      <c r="T25" s="127"/>
      <c r="U25" s="127"/>
      <c r="V25" s="127"/>
      <c r="W25"/>
      <c r="X25"/>
      <c r="Y25"/>
      <c r="Z25"/>
    </row>
    <row r="26" spans="1:26" ht="13.5" customHeight="1" x14ac:dyDescent="0.2">
      <c r="A26" s="252"/>
      <c r="B26" s="253" t="s">
        <v>2056</v>
      </c>
      <c r="C26" s="205" t="s">
        <v>2855</v>
      </c>
      <c r="D26" s="236">
        <v>0</v>
      </c>
      <c r="E26" s="255">
        <v>0</v>
      </c>
      <c r="F26" s="127"/>
      <c r="G26" s="127"/>
      <c r="H26" s="127"/>
      <c r="I26" s="127"/>
      <c r="J26" s="127"/>
      <c r="K26" s="127"/>
      <c r="L26" s="127"/>
      <c r="M26" s="127"/>
      <c r="N26" s="127"/>
      <c r="O26" s="127"/>
      <c r="P26" s="127"/>
      <c r="Q26" s="127"/>
      <c r="R26" s="127"/>
      <c r="S26" s="127"/>
      <c r="T26" s="127"/>
      <c r="U26" s="127"/>
      <c r="V26" s="127"/>
      <c r="W26"/>
      <c r="X26"/>
      <c r="Y26"/>
      <c r="Z26"/>
    </row>
    <row r="27" spans="1:26" ht="13.5" customHeight="1" x14ac:dyDescent="0.2">
      <c r="A27" s="252"/>
      <c r="B27" s="253" t="s">
        <v>392</v>
      </c>
      <c r="C27" s="205" t="s">
        <v>2856</v>
      </c>
      <c r="D27" s="236">
        <v>0</v>
      </c>
      <c r="E27" s="255">
        <v>0</v>
      </c>
      <c r="F27" s="127"/>
      <c r="G27" s="127"/>
      <c r="H27" s="127"/>
      <c r="I27" s="127"/>
      <c r="J27" s="127"/>
      <c r="K27" s="127"/>
      <c r="L27" s="127"/>
      <c r="M27" s="127"/>
      <c r="N27" s="127"/>
      <c r="O27" s="127"/>
      <c r="P27" s="127"/>
      <c r="Q27" s="127"/>
      <c r="R27" s="127"/>
      <c r="S27" s="127"/>
      <c r="T27" s="127"/>
      <c r="U27" s="127"/>
      <c r="V27" s="127"/>
      <c r="W27"/>
      <c r="X27"/>
      <c r="Y27"/>
      <c r="Z27"/>
    </row>
    <row r="28" spans="1:26" ht="13.5" customHeight="1" x14ac:dyDescent="0.2">
      <c r="A28" s="252"/>
      <c r="B28" s="253" t="s">
        <v>2829</v>
      </c>
      <c r="C28" s="205" t="s">
        <v>2857</v>
      </c>
      <c r="D28" s="236">
        <v>0</v>
      </c>
      <c r="E28" s="255">
        <v>0</v>
      </c>
      <c r="F28" s="127"/>
      <c r="G28" s="127"/>
      <c r="H28" s="127"/>
      <c r="I28" s="127"/>
      <c r="J28" s="127"/>
      <c r="K28" s="127"/>
      <c r="L28" s="127"/>
      <c r="M28" s="127"/>
      <c r="N28" s="127"/>
      <c r="O28" s="127"/>
      <c r="P28" s="127"/>
      <c r="Q28" s="127"/>
      <c r="R28" s="127"/>
      <c r="S28" s="127"/>
      <c r="T28" s="127"/>
      <c r="U28" s="127"/>
      <c r="V28" s="127"/>
      <c r="W28"/>
      <c r="X28"/>
      <c r="Y28"/>
      <c r="Z28"/>
    </row>
    <row r="29" spans="1:26" ht="13.5" customHeight="1" x14ac:dyDescent="0.2">
      <c r="A29" s="252"/>
      <c r="B29" s="253" t="s">
        <v>2831</v>
      </c>
      <c r="C29" s="205" t="s">
        <v>2858</v>
      </c>
      <c r="D29" s="236">
        <v>0</v>
      </c>
      <c r="E29" s="255">
        <v>0</v>
      </c>
      <c r="F29" s="127"/>
      <c r="G29" s="127"/>
      <c r="H29" s="127"/>
      <c r="I29" s="127"/>
      <c r="J29" s="127"/>
      <c r="K29" s="127"/>
      <c r="L29" s="127"/>
      <c r="M29" s="127"/>
      <c r="N29" s="127"/>
      <c r="O29" s="127"/>
      <c r="P29" s="127"/>
      <c r="Q29" s="127"/>
      <c r="R29" s="127"/>
      <c r="S29" s="127"/>
      <c r="T29" s="127"/>
      <c r="U29" s="127"/>
      <c r="V29" s="127"/>
      <c r="W29"/>
      <c r="X29"/>
      <c r="Y29"/>
      <c r="Z29"/>
    </row>
    <row r="30" spans="1:26" ht="13.5" customHeight="1" x14ac:dyDescent="0.2">
      <c r="A30" s="252"/>
      <c r="B30" s="253" t="s">
        <v>2859</v>
      </c>
      <c r="C30" s="205" t="s">
        <v>2860</v>
      </c>
      <c r="D30" s="235">
        <f>SUM(D31:D37)</f>
        <v>0</v>
      </c>
      <c r="E30" s="254">
        <f>SUM(E31:E37)</f>
        <v>0</v>
      </c>
      <c r="F30" s="127"/>
      <c r="G30" s="127"/>
      <c r="H30" s="127"/>
      <c r="I30" s="127"/>
      <c r="J30" s="127"/>
      <c r="K30" s="127"/>
      <c r="L30" s="127"/>
      <c r="M30" s="127"/>
      <c r="N30" s="127"/>
      <c r="O30" s="127"/>
      <c r="P30" s="127"/>
      <c r="Q30" s="127"/>
      <c r="R30" s="127"/>
      <c r="S30" s="127"/>
      <c r="T30" s="127"/>
      <c r="U30" s="127"/>
      <c r="V30" s="127"/>
      <c r="W30"/>
      <c r="X30"/>
      <c r="Y30"/>
      <c r="Z30"/>
    </row>
    <row r="31" spans="1:26" ht="13.5" customHeight="1" x14ac:dyDescent="0.2">
      <c r="A31" s="252"/>
      <c r="B31" s="253" t="s">
        <v>2835</v>
      </c>
      <c r="C31" s="205" t="s">
        <v>2861</v>
      </c>
      <c r="D31" s="236">
        <v>0</v>
      </c>
      <c r="E31" s="255">
        <v>0</v>
      </c>
      <c r="F31" s="127"/>
      <c r="G31" s="127"/>
      <c r="H31" s="127"/>
      <c r="I31" s="127"/>
      <c r="J31" s="127"/>
      <c r="K31" s="127"/>
      <c r="L31" s="127"/>
      <c r="M31" s="127"/>
      <c r="N31" s="127"/>
      <c r="O31" s="127"/>
      <c r="P31" s="127"/>
      <c r="Q31" s="127"/>
      <c r="R31" s="127"/>
      <c r="S31" s="127"/>
      <c r="T31" s="127"/>
      <c r="U31" s="127"/>
      <c r="V31" s="127"/>
      <c r="W31"/>
      <c r="X31"/>
      <c r="Y31"/>
      <c r="Z31"/>
    </row>
    <row r="32" spans="1:26" ht="24" customHeight="1" x14ac:dyDescent="0.2">
      <c r="A32" s="252"/>
      <c r="B32" s="253" t="s">
        <v>2837</v>
      </c>
      <c r="C32" s="205" t="s">
        <v>2862</v>
      </c>
      <c r="D32" s="236">
        <v>0</v>
      </c>
      <c r="E32" s="255">
        <v>0</v>
      </c>
      <c r="F32" s="127"/>
      <c r="G32" s="127"/>
      <c r="H32" s="127"/>
      <c r="I32" s="127"/>
      <c r="J32" s="127"/>
      <c r="K32" s="127"/>
      <c r="L32" s="127"/>
      <c r="M32" s="127"/>
      <c r="N32" s="127"/>
      <c r="O32" s="127"/>
      <c r="P32" s="127"/>
      <c r="Q32" s="127"/>
      <c r="R32" s="127"/>
      <c r="S32" s="127"/>
      <c r="T32" s="127"/>
      <c r="U32" s="127"/>
      <c r="V32" s="127"/>
      <c r="W32"/>
      <c r="X32"/>
      <c r="Y32"/>
      <c r="Z32"/>
    </row>
    <row r="33" spans="1:26" ht="13.5" customHeight="1" x14ac:dyDescent="0.2">
      <c r="A33" s="252"/>
      <c r="B33" s="253" t="s">
        <v>2839</v>
      </c>
      <c r="C33" s="205" t="s">
        <v>2863</v>
      </c>
      <c r="D33" s="236">
        <v>0</v>
      </c>
      <c r="E33" s="255">
        <v>0</v>
      </c>
      <c r="F33" s="127"/>
      <c r="G33" s="127"/>
      <c r="H33" s="127"/>
      <c r="I33" s="127"/>
      <c r="J33" s="127"/>
      <c r="K33" s="127"/>
      <c r="L33" s="127"/>
      <c r="M33" s="127"/>
      <c r="N33" s="127"/>
      <c r="O33" s="127"/>
      <c r="P33" s="127"/>
      <c r="Q33" s="127"/>
      <c r="R33" s="127"/>
      <c r="S33" s="127"/>
      <c r="T33" s="127"/>
      <c r="U33" s="127"/>
      <c r="V33" s="127"/>
      <c r="W33"/>
      <c r="X33"/>
      <c r="Y33"/>
      <c r="Z33"/>
    </row>
    <row r="34" spans="1:26" ht="13.5" customHeight="1" x14ac:dyDescent="0.2">
      <c r="A34" s="252"/>
      <c r="B34" s="253" t="s">
        <v>2841</v>
      </c>
      <c r="C34" s="205" t="s">
        <v>2864</v>
      </c>
      <c r="D34" s="236">
        <v>0</v>
      </c>
      <c r="E34" s="255">
        <v>0</v>
      </c>
      <c r="F34" s="127"/>
      <c r="G34" s="127"/>
      <c r="H34" s="127"/>
      <c r="I34" s="127"/>
      <c r="J34" s="127"/>
      <c r="K34" s="127"/>
      <c r="L34" s="127"/>
      <c r="M34" s="127"/>
      <c r="N34" s="127"/>
      <c r="O34" s="127"/>
      <c r="P34" s="127"/>
      <c r="Q34" s="127"/>
      <c r="R34" s="127"/>
      <c r="S34" s="127"/>
      <c r="T34" s="127"/>
      <c r="U34" s="127"/>
      <c r="V34" s="127"/>
      <c r="W34"/>
      <c r="X34"/>
      <c r="Y34"/>
      <c r="Z34"/>
    </row>
    <row r="35" spans="1:26" ht="13.5" customHeight="1" x14ac:dyDescent="0.2">
      <c r="A35" s="252"/>
      <c r="B35" s="253" t="s">
        <v>2843</v>
      </c>
      <c r="C35" s="205" t="s">
        <v>2865</v>
      </c>
      <c r="D35" s="236">
        <v>0</v>
      </c>
      <c r="E35" s="255">
        <v>0</v>
      </c>
      <c r="F35" s="127"/>
      <c r="G35" s="127"/>
      <c r="H35" s="127"/>
      <c r="I35" s="127"/>
      <c r="J35" s="127"/>
      <c r="K35" s="127"/>
      <c r="L35" s="127"/>
      <c r="M35" s="127"/>
      <c r="N35" s="127"/>
      <c r="O35" s="127"/>
      <c r="P35" s="127"/>
      <c r="Q35" s="127"/>
      <c r="R35" s="127"/>
      <c r="S35" s="127"/>
      <c r="T35" s="127"/>
      <c r="U35" s="127"/>
      <c r="V35" s="127"/>
      <c r="W35"/>
      <c r="X35"/>
      <c r="Y35"/>
      <c r="Z35"/>
    </row>
    <row r="36" spans="1:26" ht="13.5" customHeight="1" x14ac:dyDescent="0.2">
      <c r="A36" s="252"/>
      <c r="B36" s="253" t="s">
        <v>2845</v>
      </c>
      <c r="C36" s="205" t="s">
        <v>2866</v>
      </c>
      <c r="D36" s="236">
        <v>0</v>
      </c>
      <c r="E36" s="255">
        <v>0</v>
      </c>
      <c r="F36" s="127"/>
      <c r="G36" s="127"/>
      <c r="H36" s="127"/>
      <c r="I36" s="127"/>
      <c r="J36" s="127"/>
      <c r="K36" s="127"/>
      <c r="L36" s="127"/>
      <c r="M36" s="127"/>
      <c r="N36" s="127"/>
      <c r="O36" s="127"/>
      <c r="P36" s="127"/>
      <c r="Q36" s="127"/>
      <c r="R36" s="127"/>
      <c r="S36" s="127"/>
      <c r="T36" s="127"/>
      <c r="U36" s="127"/>
      <c r="V36" s="127"/>
      <c r="W36"/>
      <c r="X36"/>
      <c r="Y36"/>
      <c r="Z36"/>
    </row>
    <row r="37" spans="1:26" ht="13.5" customHeight="1" x14ac:dyDescent="0.2">
      <c r="A37" s="252"/>
      <c r="B37" s="253" t="s">
        <v>2847</v>
      </c>
      <c r="C37" s="205" t="s">
        <v>2867</v>
      </c>
      <c r="D37" s="236">
        <v>0</v>
      </c>
      <c r="E37" s="255">
        <v>0</v>
      </c>
      <c r="F37" s="127"/>
      <c r="G37" s="127"/>
      <c r="H37" s="127"/>
      <c r="I37" s="127"/>
      <c r="J37" s="127"/>
      <c r="K37" s="127"/>
      <c r="L37" s="127"/>
      <c r="M37" s="127"/>
      <c r="N37" s="127"/>
      <c r="O37" s="127"/>
      <c r="P37" s="127"/>
      <c r="Q37" s="127"/>
      <c r="R37" s="127"/>
      <c r="S37" s="127"/>
      <c r="T37" s="127"/>
      <c r="U37" s="127"/>
      <c r="V37" s="127"/>
      <c r="W37"/>
      <c r="X37"/>
      <c r="Y37"/>
      <c r="Z37"/>
    </row>
    <row r="38" spans="1:26" ht="13.5" customHeight="1" x14ac:dyDescent="0.2">
      <c r="A38" s="252" t="s">
        <v>2868</v>
      </c>
      <c r="B38" s="253" t="s">
        <v>2869</v>
      </c>
      <c r="C38" s="205" t="s">
        <v>2868</v>
      </c>
      <c r="D38" s="235">
        <f>D39+D44</f>
        <v>0</v>
      </c>
      <c r="E38" s="254">
        <f>E39+E44</f>
        <v>0</v>
      </c>
      <c r="F38" s="127"/>
      <c r="G38" s="127"/>
      <c r="H38" s="127"/>
      <c r="I38" s="127"/>
      <c r="J38" s="127"/>
      <c r="K38" s="127"/>
      <c r="L38" s="127"/>
      <c r="M38" s="127"/>
      <c r="N38" s="127"/>
      <c r="O38" s="127"/>
      <c r="P38" s="127"/>
      <c r="Q38" s="127"/>
      <c r="R38" s="127"/>
      <c r="S38" s="127"/>
      <c r="T38" s="127"/>
      <c r="U38" s="127"/>
      <c r="V38" s="127"/>
      <c r="W38"/>
      <c r="X38"/>
      <c r="Y38"/>
      <c r="Z38"/>
    </row>
    <row r="39" spans="1:26" ht="13.5" customHeight="1" x14ac:dyDescent="0.2">
      <c r="A39" s="252" t="s">
        <v>2870</v>
      </c>
      <c r="B39" s="253" t="s">
        <v>2871</v>
      </c>
      <c r="C39" s="205" t="s">
        <v>2870</v>
      </c>
      <c r="D39" s="235">
        <f>SUM(D40:D43)</f>
        <v>0</v>
      </c>
      <c r="E39" s="254">
        <f>SUM(E40:E43)</f>
        <v>0</v>
      </c>
      <c r="F39" s="127"/>
      <c r="G39" s="127"/>
      <c r="H39" s="127"/>
      <c r="I39" s="127"/>
      <c r="J39" s="127"/>
      <c r="K39" s="127"/>
      <c r="L39" s="127"/>
      <c r="M39" s="127"/>
      <c r="N39" s="127"/>
      <c r="O39" s="127"/>
      <c r="P39" s="127"/>
      <c r="Q39" s="127"/>
      <c r="R39" s="127"/>
      <c r="S39" s="127"/>
      <c r="T39" s="127"/>
      <c r="U39" s="127"/>
      <c r="V39" s="127"/>
      <c r="W39"/>
      <c r="X39"/>
      <c r="Y39"/>
      <c r="Z39"/>
    </row>
    <row r="40" spans="1:26" ht="13.5" customHeight="1" x14ac:dyDescent="0.2">
      <c r="A40" s="252"/>
      <c r="B40" s="253" t="s">
        <v>2872</v>
      </c>
      <c r="C40" s="205" t="s">
        <v>2873</v>
      </c>
      <c r="D40" s="236">
        <v>0</v>
      </c>
      <c r="E40" s="255">
        <v>0</v>
      </c>
      <c r="F40" s="127"/>
      <c r="G40" s="127"/>
      <c r="H40" s="127"/>
      <c r="I40" s="127"/>
      <c r="J40" s="127"/>
      <c r="K40" s="127"/>
      <c r="L40" s="127"/>
      <c r="M40" s="127"/>
      <c r="N40" s="127"/>
      <c r="O40" s="127"/>
      <c r="P40" s="127"/>
      <c r="Q40" s="127"/>
      <c r="R40" s="127"/>
      <c r="S40" s="127"/>
      <c r="T40" s="127"/>
      <c r="U40" s="127"/>
      <c r="V40" s="127"/>
      <c r="W40"/>
      <c r="X40"/>
      <c r="Y40"/>
      <c r="Z40"/>
    </row>
    <row r="41" spans="1:26" ht="13.5" customHeight="1" x14ac:dyDescent="0.2">
      <c r="A41" s="252"/>
      <c r="B41" s="253" t="s">
        <v>2315</v>
      </c>
      <c r="C41" s="205" t="s">
        <v>2874</v>
      </c>
      <c r="D41" s="236">
        <v>0</v>
      </c>
      <c r="E41" s="255">
        <v>0</v>
      </c>
      <c r="F41" s="127"/>
      <c r="G41" s="127"/>
      <c r="H41" s="127"/>
      <c r="I41" s="127"/>
      <c r="J41" s="127"/>
      <c r="K41" s="127"/>
      <c r="L41" s="127"/>
      <c r="M41" s="127"/>
      <c r="N41" s="127"/>
      <c r="O41" s="127"/>
      <c r="P41" s="127"/>
      <c r="Q41" s="127"/>
      <c r="R41" s="127"/>
      <c r="S41" s="127"/>
      <c r="T41" s="127"/>
      <c r="U41" s="127"/>
      <c r="V41" s="127"/>
      <c r="W41"/>
      <c r="X41"/>
      <c r="Y41"/>
      <c r="Z41"/>
    </row>
    <row r="42" spans="1:26" ht="13.5" customHeight="1" x14ac:dyDescent="0.2">
      <c r="A42" s="252"/>
      <c r="B42" s="253" t="s">
        <v>2875</v>
      </c>
      <c r="C42" s="205" t="s">
        <v>2876</v>
      </c>
      <c r="D42" s="236">
        <v>0</v>
      </c>
      <c r="E42" s="255">
        <v>0</v>
      </c>
      <c r="F42" s="127"/>
      <c r="G42" s="127"/>
      <c r="H42" s="127"/>
      <c r="I42" s="127"/>
      <c r="J42" s="127"/>
      <c r="K42" s="127"/>
      <c r="L42" s="127"/>
      <c r="M42" s="127"/>
      <c r="N42" s="127"/>
      <c r="O42" s="127"/>
      <c r="P42" s="127"/>
      <c r="Q42" s="127"/>
      <c r="R42" s="127"/>
      <c r="S42" s="127"/>
      <c r="T42" s="127"/>
      <c r="U42" s="127"/>
      <c r="V42" s="127"/>
      <c r="W42"/>
      <c r="X42"/>
      <c r="Y42"/>
      <c r="Z42"/>
    </row>
    <row r="43" spans="1:26" ht="13.5" customHeight="1" x14ac:dyDescent="0.2">
      <c r="A43" s="252"/>
      <c r="B43" s="253" t="s">
        <v>2877</v>
      </c>
      <c r="C43" s="205" t="s">
        <v>2878</v>
      </c>
      <c r="D43" s="236">
        <v>0</v>
      </c>
      <c r="E43" s="255">
        <v>0</v>
      </c>
      <c r="F43" s="127"/>
      <c r="G43" s="127"/>
      <c r="H43" s="127"/>
      <c r="I43" s="127"/>
      <c r="J43" s="127"/>
      <c r="K43" s="127"/>
      <c r="L43" s="127"/>
      <c r="M43" s="127"/>
      <c r="N43" s="127"/>
      <c r="O43" s="127"/>
      <c r="P43" s="127"/>
      <c r="Q43" s="127"/>
      <c r="R43" s="127"/>
      <c r="S43" s="127"/>
      <c r="T43" s="127"/>
      <c r="U43" s="127"/>
      <c r="V43" s="127"/>
      <c r="W43"/>
      <c r="X43"/>
      <c r="Y43"/>
      <c r="Z43"/>
    </row>
    <row r="44" spans="1:26" ht="13.5" customHeight="1" x14ac:dyDescent="0.2">
      <c r="A44" s="252" t="s">
        <v>2879</v>
      </c>
      <c r="B44" s="253" t="s">
        <v>2880</v>
      </c>
      <c r="C44" s="205" t="s">
        <v>2879</v>
      </c>
      <c r="D44" s="235">
        <f>SUM(D45:D48)</f>
        <v>0</v>
      </c>
      <c r="E44" s="254">
        <f>SUM(E45:E48)</f>
        <v>0</v>
      </c>
      <c r="F44" s="127"/>
      <c r="G44" s="127"/>
      <c r="H44" s="127"/>
      <c r="I44" s="127"/>
      <c r="J44" s="127"/>
      <c r="K44" s="127"/>
      <c r="L44" s="127"/>
      <c r="M44" s="127"/>
      <c r="N44" s="127"/>
      <c r="O44" s="127"/>
      <c r="P44" s="127"/>
      <c r="Q44" s="127"/>
      <c r="R44" s="127"/>
      <c r="S44" s="127"/>
      <c r="T44" s="127"/>
      <c r="U44" s="127"/>
      <c r="V44" s="127"/>
      <c r="W44"/>
      <c r="X44"/>
      <c r="Y44"/>
      <c r="Z44"/>
    </row>
    <row r="45" spans="1:26" ht="13.5" customHeight="1" x14ac:dyDescent="0.2">
      <c r="A45" s="252"/>
      <c r="B45" s="253" t="s">
        <v>2872</v>
      </c>
      <c r="C45" s="205" t="s">
        <v>2881</v>
      </c>
      <c r="D45" s="236">
        <v>0</v>
      </c>
      <c r="E45" s="255">
        <v>0</v>
      </c>
      <c r="F45" s="127"/>
      <c r="G45" s="127"/>
      <c r="H45" s="127"/>
      <c r="I45" s="127"/>
      <c r="J45" s="127"/>
      <c r="K45" s="127"/>
      <c r="L45" s="127"/>
      <c r="M45" s="127"/>
      <c r="N45" s="127"/>
      <c r="O45" s="127"/>
      <c r="P45" s="127"/>
      <c r="Q45" s="127"/>
      <c r="R45" s="127"/>
      <c r="S45" s="127"/>
      <c r="T45" s="127"/>
      <c r="U45" s="127"/>
      <c r="V45" s="127"/>
      <c r="W45"/>
      <c r="X45"/>
      <c r="Y45"/>
      <c r="Z45"/>
    </row>
    <row r="46" spans="1:26" ht="13.5" customHeight="1" x14ac:dyDescent="0.2">
      <c r="A46" s="252"/>
      <c r="B46" s="253" t="s">
        <v>2315</v>
      </c>
      <c r="C46" s="205" t="s">
        <v>2882</v>
      </c>
      <c r="D46" s="236">
        <v>0</v>
      </c>
      <c r="E46" s="255">
        <v>0</v>
      </c>
      <c r="F46" s="127"/>
      <c r="G46" s="127"/>
      <c r="H46" s="127"/>
      <c r="I46" s="127"/>
      <c r="J46" s="127"/>
      <c r="K46" s="127"/>
      <c r="L46" s="127"/>
      <c r="M46" s="127"/>
      <c r="N46" s="127"/>
      <c r="O46" s="127"/>
      <c r="P46" s="127"/>
      <c r="Q46" s="127"/>
      <c r="R46" s="127"/>
      <c r="S46" s="127"/>
      <c r="T46" s="127"/>
      <c r="U46" s="127"/>
      <c r="V46" s="127"/>
      <c r="W46"/>
      <c r="X46"/>
      <c r="Y46"/>
      <c r="Z46"/>
    </row>
    <row r="47" spans="1:26" ht="13.5" customHeight="1" x14ac:dyDescent="0.2">
      <c r="A47" s="252"/>
      <c r="B47" s="253" t="s">
        <v>2875</v>
      </c>
      <c r="C47" s="205" t="s">
        <v>2883</v>
      </c>
      <c r="D47" s="236">
        <v>0</v>
      </c>
      <c r="E47" s="255">
        <v>0</v>
      </c>
      <c r="F47" s="127"/>
      <c r="G47" s="127"/>
      <c r="H47" s="127"/>
      <c r="I47" s="127"/>
      <c r="J47" s="127"/>
      <c r="K47" s="127"/>
      <c r="L47" s="127"/>
      <c r="M47" s="127"/>
      <c r="N47" s="127"/>
      <c r="O47" s="127"/>
      <c r="P47" s="127"/>
      <c r="Q47" s="127"/>
      <c r="R47" s="127"/>
      <c r="S47" s="127"/>
      <c r="T47" s="127"/>
      <c r="U47" s="127"/>
      <c r="V47" s="127"/>
      <c r="W47"/>
      <c r="X47"/>
      <c r="Y47"/>
      <c r="Z47"/>
    </row>
    <row r="48" spans="1:26" ht="13.5" customHeight="1" x14ac:dyDescent="0.2">
      <c r="A48" s="237"/>
      <c r="B48" s="256" t="s">
        <v>2877</v>
      </c>
      <c r="C48" s="219" t="s">
        <v>2884</v>
      </c>
      <c r="D48" s="257">
        <v>0</v>
      </c>
      <c r="E48" s="258">
        <v>0</v>
      </c>
      <c r="F48" s="127"/>
      <c r="G48" s="127"/>
      <c r="H48" s="127"/>
      <c r="I48" s="127"/>
      <c r="J48" s="127"/>
      <c r="K48" s="127"/>
      <c r="L48" s="127"/>
      <c r="M48" s="127"/>
      <c r="N48" s="127"/>
      <c r="O48" s="127"/>
      <c r="P48" s="127"/>
      <c r="Q48" s="127"/>
      <c r="R48" s="127"/>
      <c r="S48" s="127"/>
      <c r="T48" s="127"/>
      <c r="U48" s="127"/>
      <c r="V48" s="127"/>
      <c r="W48"/>
      <c r="X48"/>
      <c r="Y48"/>
      <c r="Z48"/>
    </row>
    <row r="49" spans="1:26" ht="12" customHeight="1" x14ac:dyDescent="0.2">
      <c r="A49" s="259"/>
      <c r="B49" s="260"/>
      <c r="C49" s="261"/>
      <c r="D49" s="127"/>
      <c r="E49" s="127"/>
      <c r="F49" s="127"/>
      <c r="G49" s="127"/>
      <c r="H49" s="127"/>
      <c r="I49" s="127"/>
      <c r="J49" s="127"/>
      <c r="K49" s="127"/>
      <c r="L49" s="127"/>
      <c r="M49" s="127"/>
      <c r="N49" s="127"/>
      <c r="O49" s="127"/>
      <c r="P49" s="127"/>
      <c r="Q49" s="127"/>
      <c r="R49" s="127"/>
      <c r="S49" s="127"/>
      <c r="T49" s="127"/>
      <c r="U49" s="127"/>
      <c r="V49" s="127"/>
      <c r="W49"/>
      <c r="X49"/>
      <c r="Y49"/>
      <c r="Z49"/>
    </row>
    <row r="50" spans="1:26" ht="12" customHeight="1" x14ac:dyDescent="0.2">
      <c r="A50" s="259"/>
      <c r="B50" s="260"/>
      <c r="C50" s="261"/>
      <c r="D50" s="127"/>
      <c r="E50" s="127"/>
      <c r="F50" s="127"/>
      <c r="G50" s="127"/>
      <c r="H50" s="127"/>
      <c r="I50" s="127"/>
      <c r="J50" s="127"/>
      <c r="K50" s="127"/>
      <c r="L50" s="127"/>
      <c r="M50" s="127"/>
      <c r="N50" s="127"/>
      <c r="O50" s="127"/>
      <c r="P50" s="127"/>
      <c r="Q50" s="127"/>
      <c r="R50" s="127"/>
      <c r="S50" s="127"/>
      <c r="T50" s="127"/>
      <c r="U50" s="127"/>
      <c r="V50" s="127"/>
      <c r="W50"/>
      <c r="X50"/>
      <c r="Y50"/>
      <c r="Z50"/>
    </row>
    <row r="51" spans="1:26" ht="12" customHeight="1" x14ac:dyDescent="0.2">
      <c r="A51" s="184"/>
      <c r="B51" s="185"/>
      <c r="C51" s="262"/>
      <c r="D51" s="52"/>
      <c r="E51" s="51"/>
      <c r="F51" s="198"/>
      <c r="G51" s="198"/>
      <c r="H51" s="198"/>
      <c r="I51" s="198"/>
      <c r="J51" s="198"/>
      <c r="K51" s="198"/>
      <c r="L51" s="198"/>
      <c r="M51" s="198"/>
      <c r="N51" s="198"/>
      <c r="O51" s="198"/>
      <c r="P51" s="198"/>
      <c r="Q51" s="198"/>
      <c r="R51" s="198"/>
      <c r="S51" s="198"/>
      <c r="T51" s="198"/>
      <c r="U51" s="198"/>
      <c r="V51" s="198"/>
      <c r="W51"/>
      <c r="X51"/>
      <c r="Y51"/>
      <c r="Z51"/>
    </row>
    <row r="52" spans="1:26" ht="12" customHeight="1" x14ac:dyDescent="0.2">
      <c r="A52" s="184"/>
      <c r="B52" s="185"/>
      <c r="C52" s="262"/>
      <c r="D52" s="198"/>
      <c r="E52" s="198"/>
      <c r="F52" s="198"/>
      <c r="G52" s="198"/>
      <c r="H52" s="198"/>
      <c r="I52" s="198"/>
      <c r="J52" s="198"/>
      <c r="K52" s="198"/>
      <c r="L52" s="198"/>
      <c r="M52" s="198"/>
      <c r="N52" s="198"/>
      <c r="O52" s="198"/>
      <c r="P52" s="198"/>
      <c r="Q52" s="198"/>
      <c r="R52" s="198"/>
      <c r="S52" s="198"/>
      <c r="T52" s="198"/>
      <c r="U52" s="198"/>
      <c r="V52" s="198"/>
      <c r="W52"/>
      <c r="X52"/>
      <c r="Y52"/>
      <c r="Z52"/>
    </row>
    <row r="53" spans="1:26" ht="12" customHeight="1" x14ac:dyDescent="0.2">
      <c r="A53" s="184"/>
      <c r="B53" s="185"/>
      <c r="C53" s="262"/>
      <c r="D53" s="198"/>
      <c r="E53" s="198"/>
      <c r="F53" s="198"/>
      <c r="G53" s="198"/>
      <c r="H53" s="198"/>
      <c r="I53" s="198"/>
      <c r="J53" s="198"/>
      <c r="K53" s="198"/>
      <c r="L53" s="198"/>
      <c r="M53" s="198"/>
      <c r="N53" s="198"/>
      <c r="O53" s="198"/>
      <c r="P53" s="198"/>
      <c r="Q53" s="198"/>
      <c r="R53" s="198"/>
      <c r="S53" s="198"/>
      <c r="T53" s="198"/>
      <c r="U53" s="198"/>
      <c r="V53" s="198"/>
      <c r="W53"/>
      <c r="X53"/>
      <c r="Y53"/>
      <c r="Z53"/>
    </row>
    <row r="54" spans="1:26" ht="12" customHeight="1" x14ac:dyDescent="0.2">
      <c r="A54" s="184"/>
      <c r="B54" s="185"/>
      <c r="C54" s="262"/>
      <c r="D54" s="198"/>
      <c r="E54" s="198"/>
      <c r="F54" s="198"/>
      <c r="G54" s="198"/>
      <c r="H54" s="198"/>
      <c r="I54" s="198"/>
      <c r="J54" s="198"/>
      <c r="K54" s="198"/>
      <c r="L54" s="198"/>
      <c r="M54" s="198"/>
      <c r="N54" s="198"/>
      <c r="O54" s="198"/>
      <c r="P54" s="198"/>
      <c r="Q54" s="198"/>
      <c r="R54" s="198"/>
      <c r="S54" s="198"/>
      <c r="T54" s="198"/>
      <c r="U54" s="198"/>
      <c r="V54" s="198"/>
      <c r="W54"/>
      <c r="X54"/>
      <c r="Y54"/>
      <c r="Z54"/>
    </row>
    <row r="55" spans="1:26" ht="12" customHeight="1" x14ac:dyDescent="0.2">
      <c r="A55" s="259"/>
      <c r="B55" s="260"/>
      <c r="C55" s="261"/>
      <c r="D55" s="127"/>
      <c r="E55" s="127"/>
      <c r="F55" s="127"/>
      <c r="G55" s="127"/>
      <c r="H55" s="127"/>
      <c r="I55" s="127"/>
      <c r="J55" s="127"/>
      <c r="K55" s="127"/>
      <c r="L55" s="127"/>
      <c r="M55" s="127"/>
      <c r="N55" s="127"/>
      <c r="O55" s="127"/>
      <c r="P55" s="127"/>
      <c r="Q55" s="127"/>
      <c r="R55" s="127"/>
      <c r="S55" s="127"/>
      <c r="T55" s="127"/>
      <c r="U55" s="127"/>
      <c r="V55" s="127"/>
      <c r="W55"/>
      <c r="X55"/>
      <c r="Y55"/>
      <c r="Z55"/>
    </row>
    <row r="56" spans="1:26" ht="12" customHeight="1" x14ac:dyDescent="0.2">
      <c r="A56" s="259"/>
      <c r="B56" s="260"/>
      <c r="C56" s="261"/>
      <c r="D56" s="127"/>
      <c r="E56" s="127"/>
      <c r="F56" s="127"/>
      <c r="G56" s="127"/>
      <c r="H56" s="127"/>
      <c r="I56" s="127"/>
      <c r="J56" s="127"/>
      <c r="K56" s="127"/>
      <c r="L56" s="127"/>
      <c r="M56" s="127"/>
      <c r="N56" s="127"/>
      <c r="O56" s="127"/>
      <c r="P56" s="127"/>
      <c r="Q56" s="127"/>
      <c r="R56" s="127"/>
      <c r="S56" s="127"/>
      <c r="T56" s="127"/>
      <c r="U56" s="127"/>
      <c r="V56" s="127"/>
      <c r="W56"/>
      <c r="X56"/>
      <c r="Y56"/>
      <c r="Z56"/>
    </row>
    <row r="57" spans="1:26" ht="12" customHeight="1" x14ac:dyDescent="0.2">
      <c r="A57" s="259"/>
      <c r="B57" s="260"/>
      <c r="C57" s="261"/>
      <c r="D57" s="127"/>
      <c r="E57" s="127"/>
      <c r="F57" s="127"/>
      <c r="G57" s="127"/>
      <c r="H57" s="127"/>
      <c r="I57" s="127"/>
      <c r="J57" s="127"/>
      <c r="K57" s="127"/>
      <c r="L57" s="127"/>
      <c r="M57" s="127"/>
      <c r="N57" s="127"/>
      <c r="O57" s="127"/>
      <c r="P57" s="127"/>
      <c r="Q57" s="127"/>
      <c r="R57" s="127"/>
      <c r="S57" s="127"/>
      <c r="T57" s="127"/>
      <c r="U57" s="127"/>
      <c r="V57" s="127"/>
      <c r="W57"/>
      <c r="X57"/>
      <c r="Y57"/>
      <c r="Z57"/>
    </row>
    <row r="58" spans="1:26" ht="12" customHeight="1" x14ac:dyDescent="0.2">
      <c r="A58" s="259"/>
      <c r="B58" s="260"/>
      <c r="C58" s="261"/>
      <c r="D58" s="127"/>
      <c r="E58" s="127"/>
      <c r="F58" s="127"/>
      <c r="G58" s="127"/>
      <c r="H58" s="127"/>
      <c r="I58" s="127"/>
      <c r="J58" s="127"/>
      <c r="K58" s="127"/>
      <c r="L58" s="127"/>
      <c r="M58" s="127"/>
      <c r="N58" s="127"/>
      <c r="O58" s="127"/>
      <c r="P58" s="127"/>
      <c r="Q58" s="127"/>
      <c r="R58" s="127"/>
      <c r="S58" s="127"/>
      <c r="T58" s="127"/>
      <c r="U58" s="127"/>
      <c r="V58" s="127"/>
      <c r="W58"/>
      <c r="X58"/>
      <c r="Y58"/>
      <c r="Z58"/>
    </row>
    <row r="59" spans="1:26" ht="12" customHeight="1" x14ac:dyDescent="0.2">
      <c r="A59" s="259"/>
      <c r="B59" s="260"/>
      <c r="C59" s="261"/>
      <c r="D59" s="127"/>
      <c r="E59" s="127"/>
      <c r="F59" s="127"/>
      <c r="G59" s="127"/>
      <c r="H59" s="127"/>
      <c r="I59" s="127"/>
      <c r="J59" s="127"/>
      <c r="K59" s="127"/>
      <c r="L59" s="127"/>
      <c r="M59" s="127"/>
      <c r="N59" s="127"/>
      <c r="O59" s="127"/>
      <c r="P59" s="127"/>
      <c r="Q59" s="127"/>
      <c r="R59" s="127"/>
      <c r="S59" s="127"/>
      <c r="T59" s="127"/>
      <c r="U59" s="127"/>
      <c r="V59" s="127"/>
      <c r="W59"/>
      <c r="X59"/>
      <c r="Y59"/>
      <c r="Z59"/>
    </row>
    <row r="60" spans="1:26" ht="12" customHeight="1" x14ac:dyDescent="0.2">
      <c r="A60" s="259"/>
      <c r="B60" s="260"/>
      <c r="C60" s="261"/>
      <c r="D60" s="127"/>
      <c r="E60" s="127"/>
      <c r="F60" s="127"/>
      <c r="G60" s="127"/>
      <c r="H60" s="127"/>
      <c r="I60" s="127"/>
      <c r="J60" s="127"/>
      <c r="K60" s="127"/>
      <c r="L60" s="127"/>
      <c r="M60" s="127"/>
      <c r="N60" s="127"/>
      <c r="O60" s="127"/>
      <c r="P60" s="127"/>
      <c r="Q60" s="127"/>
      <c r="R60" s="127"/>
      <c r="S60" s="127"/>
      <c r="T60" s="127"/>
      <c r="U60" s="127"/>
      <c r="V60" s="127"/>
      <c r="W60"/>
      <c r="X60"/>
      <c r="Y60"/>
      <c r="Z60"/>
    </row>
    <row r="61" spans="1:26" ht="12" customHeight="1" x14ac:dyDescent="0.2">
      <c r="A61" s="259"/>
      <c r="B61" s="260"/>
      <c r="C61" s="261"/>
      <c r="D61" s="127"/>
      <c r="E61" s="127"/>
      <c r="F61" s="127"/>
      <c r="G61" s="127"/>
      <c r="H61" s="127"/>
      <c r="I61" s="127"/>
      <c r="J61" s="127"/>
      <c r="K61" s="127"/>
      <c r="L61" s="127"/>
      <c r="M61" s="127"/>
      <c r="N61" s="127"/>
      <c r="O61" s="127"/>
      <c r="P61" s="127"/>
      <c r="Q61" s="127"/>
      <c r="R61" s="127"/>
      <c r="S61" s="127"/>
      <c r="T61" s="127"/>
      <c r="U61" s="127"/>
      <c r="V61" s="127"/>
      <c r="W61"/>
      <c r="X61"/>
      <c r="Y61"/>
      <c r="Z61"/>
    </row>
    <row r="62" spans="1:26" ht="12" customHeight="1" x14ac:dyDescent="0.2">
      <c r="A62" s="259"/>
      <c r="B62" s="260"/>
      <c r="C62" s="261"/>
      <c r="D62" s="127"/>
      <c r="E62" s="127"/>
      <c r="F62" s="127"/>
      <c r="G62" s="127"/>
      <c r="H62" s="127"/>
      <c r="I62" s="127"/>
      <c r="J62" s="127"/>
      <c r="K62" s="127"/>
      <c r="L62" s="127"/>
      <c r="M62" s="127"/>
      <c r="N62" s="127"/>
      <c r="O62" s="127"/>
      <c r="P62" s="127"/>
      <c r="Q62" s="127"/>
      <c r="R62" s="127"/>
      <c r="S62" s="127"/>
      <c r="T62" s="127"/>
      <c r="U62" s="127"/>
      <c r="V62" s="127"/>
      <c r="W62"/>
      <c r="X62"/>
      <c r="Y62"/>
      <c r="Z62"/>
    </row>
    <row r="63" spans="1:26" ht="12" customHeight="1" x14ac:dyDescent="0.2">
      <c r="A63" s="259"/>
      <c r="B63" s="260"/>
      <c r="C63" s="261"/>
      <c r="D63" s="127"/>
      <c r="E63" s="127"/>
      <c r="F63" s="127"/>
      <c r="G63" s="127"/>
      <c r="H63" s="127"/>
      <c r="I63" s="127"/>
      <c r="J63" s="127"/>
      <c r="K63" s="127"/>
      <c r="L63" s="127"/>
      <c r="M63" s="127"/>
      <c r="N63" s="127"/>
      <c r="O63" s="127"/>
      <c r="P63" s="127"/>
      <c r="Q63" s="127"/>
      <c r="R63" s="127"/>
      <c r="S63" s="127"/>
      <c r="T63" s="127"/>
      <c r="U63" s="127"/>
      <c r="V63" s="127"/>
      <c r="W63"/>
      <c r="X63"/>
      <c r="Y63"/>
      <c r="Z63"/>
    </row>
    <row r="64" spans="1:26" ht="12" customHeight="1" x14ac:dyDescent="0.2">
      <c r="A64" s="259"/>
      <c r="B64" s="260"/>
      <c r="C64" s="261"/>
      <c r="D64" s="127"/>
      <c r="E64" s="127"/>
      <c r="F64" s="127"/>
      <c r="G64" s="127"/>
      <c r="H64" s="127"/>
      <c r="I64" s="127"/>
      <c r="J64" s="127"/>
      <c r="K64" s="127"/>
      <c r="L64" s="127"/>
      <c r="M64" s="127"/>
      <c r="N64" s="127"/>
      <c r="O64" s="127"/>
      <c r="P64" s="127"/>
      <c r="Q64" s="127"/>
      <c r="R64" s="127"/>
      <c r="S64" s="127"/>
      <c r="T64" s="127"/>
      <c r="U64" s="127"/>
      <c r="V64" s="127"/>
      <c r="W64"/>
      <c r="X64"/>
      <c r="Y64"/>
      <c r="Z64"/>
    </row>
    <row r="65" spans="1:26" ht="12" customHeight="1" x14ac:dyDescent="0.2">
      <c r="A65" s="259"/>
      <c r="B65" s="260"/>
      <c r="C65" s="261"/>
      <c r="D65" s="127"/>
      <c r="E65" s="127"/>
      <c r="F65" s="127"/>
      <c r="G65" s="127"/>
      <c r="H65" s="127"/>
      <c r="I65" s="127"/>
      <c r="J65" s="127"/>
      <c r="K65" s="127"/>
      <c r="L65" s="127"/>
      <c r="M65" s="127"/>
      <c r="N65" s="127"/>
      <c r="O65" s="127"/>
      <c r="P65" s="127"/>
      <c r="Q65" s="127"/>
      <c r="R65" s="127"/>
      <c r="S65" s="127"/>
      <c r="T65" s="127"/>
      <c r="U65" s="127"/>
      <c r="V65" s="127"/>
      <c r="W65"/>
      <c r="X65"/>
      <c r="Y65"/>
      <c r="Z65"/>
    </row>
    <row r="66" spans="1:26" ht="12" customHeight="1" x14ac:dyDescent="0.2">
      <c r="A66" s="259"/>
      <c r="B66" s="260"/>
      <c r="C66" s="261"/>
      <c r="D66" s="127"/>
      <c r="E66" s="127"/>
      <c r="F66" s="127"/>
      <c r="G66" s="127"/>
      <c r="H66" s="127"/>
      <c r="I66" s="127"/>
      <c r="J66" s="127"/>
      <c r="K66" s="127"/>
      <c r="L66" s="127"/>
      <c r="M66" s="127"/>
      <c r="N66" s="127"/>
      <c r="O66" s="127"/>
      <c r="P66" s="127"/>
      <c r="Q66" s="127"/>
      <c r="R66" s="127"/>
      <c r="S66" s="127"/>
      <c r="T66" s="127"/>
      <c r="U66" s="127"/>
      <c r="V66" s="127"/>
      <c r="W66"/>
      <c r="X66"/>
      <c r="Y66"/>
      <c r="Z66"/>
    </row>
    <row r="67" spans="1:26" ht="12" customHeight="1" x14ac:dyDescent="0.2">
      <c r="A67" s="259"/>
      <c r="B67" s="260"/>
      <c r="C67" s="261"/>
      <c r="D67" s="127"/>
      <c r="E67" s="127"/>
      <c r="F67" s="127"/>
      <c r="G67" s="127"/>
      <c r="H67" s="127"/>
      <c r="I67" s="127"/>
      <c r="J67" s="127"/>
      <c r="K67" s="127"/>
      <c r="L67" s="127"/>
      <c r="M67" s="127"/>
      <c r="N67" s="127"/>
      <c r="O67" s="127"/>
      <c r="P67" s="127"/>
      <c r="Q67" s="127"/>
      <c r="R67" s="127"/>
      <c r="S67" s="127"/>
      <c r="T67" s="127"/>
      <c r="U67" s="127"/>
      <c r="V67" s="127"/>
      <c r="W67"/>
      <c r="X67"/>
      <c r="Y67"/>
      <c r="Z67"/>
    </row>
    <row r="68" spans="1:26" ht="12" customHeight="1" x14ac:dyDescent="0.2">
      <c r="A68" s="259"/>
      <c r="B68" s="260"/>
      <c r="C68" s="261"/>
      <c r="D68" s="127"/>
      <c r="E68" s="127"/>
      <c r="F68" s="127"/>
      <c r="G68" s="127"/>
      <c r="H68" s="127"/>
      <c r="I68" s="127"/>
      <c r="J68" s="127"/>
      <c r="K68" s="127"/>
      <c r="L68" s="127"/>
      <c r="M68" s="127"/>
      <c r="N68" s="127"/>
      <c r="O68" s="127"/>
      <c r="P68" s="127"/>
      <c r="Q68" s="127"/>
      <c r="R68" s="127"/>
      <c r="S68" s="127"/>
      <c r="T68" s="127"/>
      <c r="U68" s="127"/>
      <c r="V68" s="127"/>
      <c r="W68"/>
      <c r="X68"/>
      <c r="Y68"/>
      <c r="Z68"/>
    </row>
    <row r="69" spans="1:26" ht="12" customHeight="1" x14ac:dyDescent="0.2">
      <c r="A69" s="259"/>
      <c r="B69" s="260"/>
      <c r="C69" s="261"/>
      <c r="D69" s="127"/>
      <c r="E69" s="127"/>
      <c r="F69" s="127"/>
      <c r="G69" s="127"/>
      <c r="H69" s="127"/>
      <c r="I69" s="127"/>
      <c r="J69" s="127"/>
      <c r="K69" s="127"/>
      <c r="L69" s="127"/>
      <c r="M69" s="127"/>
      <c r="N69" s="127"/>
      <c r="O69" s="127"/>
      <c r="P69" s="127"/>
      <c r="Q69" s="127"/>
      <c r="R69" s="127"/>
      <c r="S69" s="127"/>
      <c r="T69" s="127"/>
      <c r="U69" s="127"/>
      <c r="V69" s="127"/>
      <c r="W69"/>
      <c r="X69"/>
      <c r="Y69"/>
      <c r="Z69"/>
    </row>
    <row r="70" spans="1:26" ht="12" customHeight="1" x14ac:dyDescent="0.2">
      <c r="A70" s="259"/>
      <c r="B70" s="260"/>
      <c r="C70" s="261"/>
      <c r="D70" s="127"/>
      <c r="E70" s="127"/>
      <c r="F70" s="127"/>
      <c r="G70" s="127"/>
      <c r="H70" s="127"/>
      <c r="I70" s="127"/>
      <c r="J70" s="127"/>
      <c r="K70" s="127"/>
      <c r="L70" s="127"/>
      <c r="M70" s="127"/>
      <c r="N70" s="127"/>
      <c r="O70" s="127"/>
      <c r="P70" s="127"/>
      <c r="Q70" s="127"/>
      <c r="R70" s="127"/>
      <c r="S70" s="127"/>
      <c r="T70" s="127"/>
      <c r="U70" s="127"/>
      <c r="V70" s="127"/>
      <c r="W70"/>
      <c r="X70"/>
      <c r="Y70"/>
      <c r="Z70"/>
    </row>
    <row r="71" spans="1:26" ht="12" customHeight="1" x14ac:dyDescent="0.2">
      <c r="A71" s="259"/>
      <c r="B71" s="260"/>
      <c r="C71" s="261"/>
      <c r="D71" s="127"/>
      <c r="E71" s="127"/>
      <c r="F71" s="127"/>
      <c r="G71" s="127"/>
      <c r="H71" s="127"/>
      <c r="I71" s="127"/>
      <c r="J71" s="127"/>
      <c r="K71" s="127"/>
      <c r="L71" s="127"/>
      <c r="M71" s="127"/>
      <c r="N71" s="127"/>
      <c r="O71" s="127"/>
      <c r="P71" s="127"/>
      <c r="Q71" s="127"/>
      <c r="R71" s="127"/>
      <c r="S71" s="127"/>
      <c r="T71" s="127"/>
      <c r="U71" s="127"/>
      <c r="V71" s="127"/>
      <c r="W71"/>
      <c r="X71"/>
      <c r="Y71"/>
      <c r="Z71"/>
    </row>
    <row r="72" spans="1:26" ht="12" customHeight="1" x14ac:dyDescent="0.2">
      <c r="A72" s="259"/>
      <c r="B72" s="260"/>
      <c r="C72" s="261"/>
      <c r="D72" s="127"/>
      <c r="E72" s="127"/>
      <c r="F72" s="127"/>
      <c r="G72" s="127"/>
      <c r="H72" s="127"/>
      <c r="I72" s="127"/>
      <c r="J72" s="127"/>
      <c r="K72" s="127"/>
      <c r="L72" s="127"/>
      <c r="M72" s="127"/>
      <c r="N72" s="127"/>
      <c r="O72" s="127"/>
      <c r="P72" s="127"/>
      <c r="Q72" s="127"/>
      <c r="R72" s="127"/>
      <c r="S72" s="127"/>
      <c r="T72" s="127"/>
      <c r="U72" s="127"/>
      <c r="V72" s="127"/>
      <c r="W72"/>
      <c r="X72"/>
      <c r="Y72"/>
      <c r="Z72"/>
    </row>
    <row r="73" spans="1:26" ht="12" customHeight="1" x14ac:dyDescent="0.2">
      <c r="A73" s="259"/>
      <c r="B73" s="260"/>
      <c r="C73" s="261"/>
      <c r="D73" s="127"/>
      <c r="E73" s="127"/>
      <c r="F73" s="127"/>
      <c r="G73" s="127"/>
      <c r="H73" s="127"/>
      <c r="I73" s="127"/>
      <c r="J73" s="127"/>
      <c r="K73" s="127"/>
      <c r="L73" s="127"/>
      <c r="M73" s="127"/>
      <c r="N73" s="127"/>
      <c r="O73" s="127"/>
      <c r="P73" s="127"/>
      <c r="Q73" s="127"/>
      <c r="R73" s="127"/>
      <c r="S73" s="127"/>
      <c r="T73" s="127"/>
      <c r="U73" s="127"/>
      <c r="V73" s="127"/>
      <c r="W73"/>
      <c r="X73"/>
      <c r="Y73"/>
      <c r="Z73"/>
    </row>
    <row r="74" spans="1:26" ht="12" customHeight="1" x14ac:dyDescent="0.2">
      <c r="A74" s="259"/>
      <c r="B74" s="260"/>
      <c r="C74" s="261"/>
      <c r="D74" s="127"/>
      <c r="E74" s="127"/>
      <c r="F74" s="127"/>
      <c r="G74" s="127"/>
      <c r="H74" s="127"/>
      <c r="I74" s="127"/>
      <c r="J74" s="127"/>
      <c r="K74" s="127"/>
      <c r="L74" s="127"/>
      <c r="M74" s="127"/>
      <c r="N74" s="127"/>
      <c r="O74" s="127"/>
      <c r="P74" s="127"/>
      <c r="Q74" s="127"/>
      <c r="R74" s="127"/>
      <c r="S74" s="127"/>
      <c r="T74" s="127"/>
      <c r="U74" s="127"/>
      <c r="V74" s="127"/>
      <c r="W74"/>
      <c r="X74"/>
      <c r="Y74"/>
      <c r="Z74"/>
    </row>
    <row r="75" spans="1:26" ht="12" customHeight="1" x14ac:dyDescent="0.2">
      <c r="A75" s="259"/>
      <c r="B75" s="260"/>
      <c r="C75" s="261"/>
      <c r="D75" s="127"/>
      <c r="E75" s="127"/>
      <c r="F75" s="127"/>
      <c r="G75" s="127"/>
      <c r="H75" s="127"/>
      <c r="I75" s="127"/>
      <c r="J75" s="127"/>
      <c r="K75" s="127"/>
      <c r="L75" s="127"/>
      <c r="M75" s="127"/>
      <c r="N75" s="127"/>
      <c r="O75" s="127"/>
      <c r="P75" s="127"/>
      <c r="Q75" s="127"/>
      <c r="R75" s="127"/>
      <c r="S75" s="127"/>
      <c r="T75" s="127"/>
      <c r="U75" s="127"/>
      <c r="V75" s="127"/>
      <c r="W75"/>
      <c r="X75"/>
      <c r="Y75"/>
      <c r="Z75"/>
    </row>
    <row r="76" spans="1:26" ht="12" customHeight="1" x14ac:dyDescent="0.2">
      <c r="A76" s="259"/>
      <c r="B76" s="260"/>
      <c r="C76" s="261"/>
      <c r="D76" s="127"/>
      <c r="E76" s="127"/>
      <c r="F76" s="127"/>
      <c r="G76" s="127"/>
      <c r="H76" s="127"/>
      <c r="I76" s="127"/>
      <c r="J76" s="127"/>
      <c r="K76" s="127"/>
      <c r="L76" s="127"/>
      <c r="M76" s="127"/>
      <c r="N76" s="127"/>
      <c r="O76" s="127"/>
      <c r="P76" s="127"/>
      <c r="Q76" s="127"/>
      <c r="R76" s="127"/>
      <c r="S76" s="127"/>
      <c r="T76" s="127"/>
      <c r="U76" s="127"/>
      <c r="V76" s="127"/>
      <c r="W76"/>
      <c r="X76"/>
      <c r="Y76"/>
      <c r="Z76"/>
    </row>
    <row r="77" spans="1:26" ht="12" customHeight="1" x14ac:dyDescent="0.2">
      <c r="A77" s="259"/>
      <c r="B77" s="260"/>
      <c r="C77" s="261"/>
      <c r="D77" s="127"/>
      <c r="E77" s="127"/>
      <c r="F77" s="127"/>
      <c r="G77" s="127"/>
      <c r="H77" s="127"/>
      <c r="I77" s="127"/>
      <c r="J77" s="127"/>
      <c r="K77" s="127"/>
      <c r="L77" s="127"/>
      <c r="M77" s="127"/>
      <c r="N77" s="127"/>
      <c r="O77" s="127"/>
      <c r="P77" s="127"/>
      <c r="Q77" s="127"/>
      <c r="R77" s="127"/>
      <c r="S77" s="127"/>
      <c r="T77" s="127"/>
      <c r="U77" s="127"/>
      <c r="V77" s="127"/>
      <c r="W77"/>
      <c r="X77"/>
      <c r="Y77"/>
      <c r="Z77"/>
    </row>
    <row r="78" spans="1:26" ht="12" customHeight="1" x14ac:dyDescent="0.2">
      <c r="A78" s="259"/>
      <c r="B78" s="260"/>
      <c r="C78" s="261"/>
      <c r="D78" s="127"/>
      <c r="E78" s="127"/>
      <c r="F78" s="127"/>
      <c r="G78" s="127"/>
      <c r="H78" s="127"/>
      <c r="I78" s="127"/>
      <c r="J78" s="127"/>
      <c r="K78" s="127"/>
      <c r="L78" s="127"/>
      <c r="M78" s="127"/>
      <c r="N78" s="127"/>
      <c r="O78" s="127"/>
      <c r="P78" s="127"/>
      <c r="Q78" s="127"/>
      <c r="R78" s="127"/>
      <c r="S78" s="127"/>
      <c r="T78" s="127"/>
      <c r="U78" s="127"/>
      <c r="V78" s="127"/>
      <c r="W78"/>
      <c r="X78"/>
      <c r="Y78"/>
      <c r="Z78"/>
    </row>
    <row r="79" spans="1:26" ht="12" customHeight="1" x14ac:dyDescent="0.2">
      <c r="A79" s="259"/>
      <c r="B79" s="260"/>
      <c r="C79" s="261"/>
      <c r="D79" s="127"/>
      <c r="E79" s="127"/>
      <c r="F79" s="127"/>
      <c r="G79" s="127"/>
      <c r="H79" s="127"/>
      <c r="I79" s="127"/>
      <c r="J79" s="127"/>
      <c r="K79" s="127"/>
      <c r="L79" s="127"/>
      <c r="M79" s="127"/>
      <c r="N79" s="127"/>
      <c r="O79" s="127"/>
      <c r="P79" s="127"/>
      <c r="Q79" s="127"/>
      <c r="R79" s="127"/>
      <c r="S79" s="127"/>
      <c r="T79" s="127"/>
      <c r="U79" s="127"/>
      <c r="V79" s="127"/>
      <c r="W79"/>
      <c r="X79"/>
      <c r="Y79"/>
      <c r="Z79"/>
    </row>
    <row r="80" spans="1:26" ht="12" customHeight="1" x14ac:dyDescent="0.2">
      <c r="A80" s="259"/>
      <c r="B80" s="260"/>
      <c r="C80" s="261"/>
      <c r="D80" s="127"/>
      <c r="E80" s="127"/>
      <c r="F80" s="127"/>
      <c r="G80" s="127"/>
      <c r="H80" s="127"/>
      <c r="I80" s="127"/>
      <c r="J80" s="127"/>
      <c r="K80" s="127"/>
      <c r="L80" s="127"/>
      <c r="M80" s="127"/>
      <c r="N80" s="127"/>
      <c r="O80" s="127"/>
      <c r="P80" s="127"/>
      <c r="Q80" s="127"/>
      <c r="R80" s="127"/>
      <c r="S80" s="127"/>
      <c r="T80" s="127"/>
      <c r="U80" s="127"/>
      <c r="V80" s="127"/>
      <c r="W80"/>
      <c r="X80"/>
      <c r="Y80"/>
      <c r="Z80"/>
    </row>
    <row r="81" spans="1:26" ht="12" customHeight="1" x14ac:dyDescent="0.2">
      <c r="A81" s="259"/>
      <c r="B81" s="260"/>
      <c r="C81" s="261"/>
      <c r="D81" s="127"/>
      <c r="E81" s="127"/>
      <c r="F81" s="127"/>
      <c r="G81" s="127"/>
      <c r="H81" s="127"/>
      <c r="I81" s="127"/>
      <c r="J81" s="127"/>
      <c r="K81" s="127"/>
      <c r="L81" s="127"/>
      <c r="M81" s="127"/>
      <c r="N81" s="127"/>
      <c r="O81" s="127"/>
      <c r="P81" s="127"/>
      <c r="Q81" s="127"/>
      <c r="R81" s="127"/>
      <c r="S81" s="127"/>
      <c r="T81" s="127"/>
      <c r="U81" s="127"/>
      <c r="V81" s="127"/>
      <c r="W81"/>
      <c r="X81"/>
      <c r="Y81"/>
      <c r="Z81"/>
    </row>
    <row r="82" spans="1:26" ht="12" customHeight="1" x14ac:dyDescent="0.2">
      <c r="A82" s="259"/>
      <c r="B82" s="260"/>
      <c r="C82" s="261"/>
      <c r="D82" s="127"/>
      <c r="E82" s="127"/>
      <c r="F82" s="127"/>
      <c r="G82" s="127"/>
      <c r="H82" s="127"/>
      <c r="I82" s="127"/>
      <c r="J82" s="127"/>
      <c r="K82" s="127"/>
      <c r="L82" s="127"/>
      <c r="M82" s="127"/>
      <c r="N82" s="127"/>
      <c r="O82" s="127"/>
      <c r="P82" s="127"/>
      <c r="Q82" s="127"/>
      <c r="R82" s="127"/>
      <c r="S82" s="127"/>
      <c r="T82" s="127"/>
      <c r="U82" s="127"/>
      <c r="V82" s="127"/>
      <c r="W82"/>
      <c r="X82"/>
      <c r="Y82"/>
      <c r="Z82"/>
    </row>
    <row r="83" spans="1:26" ht="12" customHeight="1" x14ac:dyDescent="0.2">
      <c r="A83" s="259"/>
      <c r="B83" s="260"/>
      <c r="C83" s="261"/>
      <c r="D83" s="127"/>
      <c r="E83" s="127"/>
      <c r="F83" s="127"/>
      <c r="G83" s="127"/>
      <c r="H83" s="127"/>
      <c r="I83" s="127"/>
      <c r="J83" s="127"/>
      <c r="K83" s="127"/>
      <c r="L83" s="127"/>
      <c r="M83" s="127"/>
      <c r="N83" s="127"/>
      <c r="O83" s="127"/>
      <c r="P83" s="127"/>
      <c r="Q83" s="127"/>
      <c r="R83" s="127"/>
      <c r="S83" s="127"/>
      <c r="T83" s="127"/>
      <c r="U83" s="127"/>
      <c r="V83" s="127"/>
      <c r="W83"/>
      <c r="X83"/>
      <c r="Y83"/>
      <c r="Z83"/>
    </row>
    <row r="84" spans="1:26" ht="12" customHeight="1" x14ac:dyDescent="0.2">
      <c r="A84" s="259"/>
      <c r="B84" s="260"/>
      <c r="C84" s="261"/>
      <c r="D84" s="127"/>
      <c r="E84" s="127"/>
      <c r="F84" s="127"/>
      <c r="G84" s="127"/>
      <c r="H84" s="127"/>
      <c r="I84" s="127"/>
      <c r="J84" s="127"/>
      <c r="K84" s="127"/>
      <c r="L84" s="127"/>
      <c r="M84" s="127"/>
      <c r="N84" s="127"/>
      <c r="O84" s="127"/>
      <c r="P84" s="127"/>
      <c r="Q84" s="127"/>
      <c r="R84" s="127"/>
      <c r="S84" s="127"/>
      <c r="T84" s="127"/>
      <c r="U84" s="127"/>
      <c r="V84" s="127"/>
      <c r="W84"/>
      <c r="X84"/>
      <c r="Y84"/>
      <c r="Z84"/>
    </row>
    <row r="85" spans="1:26" ht="12" customHeight="1" x14ac:dyDescent="0.2">
      <c r="A85" s="259"/>
      <c r="B85" s="260"/>
      <c r="C85" s="261"/>
      <c r="D85" s="127"/>
      <c r="E85" s="127"/>
      <c r="F85" s="127"/>
      <c r="G85" s="127"/>
      <c r="H85" s="127"/>
      <c r="I85" s="127"/>
      <c r="J85" s="127"/>
      <c r="K85" s="127"/>
      <c r="L85" s="127"/>
      <c r="M85" s="127"/>
      <c r="N85" s="127"/>
      <c r="O85" s="127"/>
      <c r="P85" s="127"/>
      <c r="Q85" s="127"/>
      <c r="R85" s="127"/>
      <c r="S85" s="127"/>
      <c r="T85" s="127"/>
      <c r="U85" s="127"/>
      <c r="V85" s="127"/>
      <c r="W85"/>
      <c r="X85"/>
      <c r="Y85"/>
      <c r="Z85"/>
    </row>
    <row r="86" spans="1:26" ht="12" customHeight="1" x14ac:dyDescent="0.2">
      <c r="A86" s="259"/>
      <c r="B86" s="260"/>
      <c r="C86" s="261"/>
      <c r="D86" s="127"/>
      <c r="E86" s="127"/>
      <c r="F86" s="127"/>
      <c r="G86" s="127"/>
      <c r="H86" s="127"/>
      <c r="I86" s="127"/>
      <c r="J86" s="127"/>
      <c r="K86" s="127"/>
      <c r="L86" s="127"/>
      <c r="M86" s="127"/>
      <c r="N86" s="127"/>
      <c r="O86" s="127"/>
      <c r="P86" s="127"/>
      <c r="Q86" s="127"/>
      <c r="R86" s="127"/>
      <c r="S86" s="127"/>
      <c r="T86" s="127"/>
      <c r="U86" s="127"/>
      <c r="V86" s="127"/>
      <c r="W86"/>
      <c r="X86"/>
      <c r="Y86"/>
      <c r="Z86"/>
    </row>
    <row r="87" spans="1:26" ht="12" customHeight="1" x14ac:dyDescent="0.2">
      <c r="A87" s="259"/>
      <c r="B87" s="260"/>
      <c r="C87" s="261"/>
      <c r="D87" s="127"/>
      <c r="E87" s="127"/>
      <c r="F87" s="127"/>
      <c r="G87" s="127"/>
      <c r="H87" s="127"/>
      <c r="I87" s="127"/>
      <c r="J87" s="127"/>
      <c r="K87" s="127"/>
      <c r="L87" s="127"/>
      <c r="M87" s="127"/>
      <c r="N87" s="127"/>
      <c r="O87" s="127"/>
      <c r="P87" s="127"/>
      <c r="Q87" s="127"/>
      <c r="R87" s="127"/>
      <c r="S87" s="127"/>
      <c r="T87" s="127"/>
      <c r="U87" s="127"/>
      <c r="V87" s="127"/>
      <c r="W87"/>
      <c r="X87"/>
      <c r="Y87"/>
      <c r="Z87"/>
    </row>
    <row r="88" spans="1:26" ht="12" customHeight="1" x14ac:dyDescent="0.2">
      <c r="A88" s="259"/>
      <c r="B88" s="260"/>
      <c r="C88" s="261"/>
      <c r="D88" s="127"/>
      <c r="E88" s="127"/>
      <c r="F88" s="127"/>
      <c r="G88" s="127"/>
      <c r="H88" s="127"/>
      <c r="I88" s="127"/>
      <c r="J88" s="127"/>
      <c r="K88" s="127"/>
      <c r="L88" s="127"/>
      <c r="M88" s="127"/>
      <c r="N88" s="127"/>
      <c r="O88" s="127"/>
      <c r="P88" s="127"/>
      <c r="Q88" s="127"/>
      <c r="R88" s="127"/>
      <c r="S88" s="127"/>
      <c r="T88" s="127"/>
      <c r="U88" s="127"/>
      <c r="V88" s="127"/>
      <c r="W88"/>
      <c r="X88"/>
      <c r="Y88"/>
      <c r="Z88"/>
    </row>
    <row r="89" spans="1:26" ht="12" customHeight="1" x14ac:dyDescent="0.2">
      <c r="A89" s="259"/>
      <c r="B89" s="260"/>
      <c r="C89" s="261"/>
      <c r="D89" s="127"/>
      <c r="E89" s="127"/>
      <c r="F89" s="127"/>
      <c r="G89" s="127"/>
      <c r="H89" s="127"/>
      <c r="I89" s="127"/>
      <c r="J89" s="127"/>
      <c r="K89" s="127"/>
      <c r="L89" s="127"/>
      <c r="M89" s="127"/>
      <c r="N89" s="127"/>
      <c r="O89" s="127"/>
      <c r="P89" s="127"/>
      <c r="Q89" s="127"/>
      <c r="R89" s="127"/>
      <c r="S89" s="127"/>
      <c r="T89" s="127"/>
      <c r="U89" s="127"/>
      <c r="V89" s="127"/>
      <c r="W89"/>
      <c r="X89"/>
      <c r="Y89"/>
      <c r="Z89"/>
    </row>
    <row r="90" spans="1:26" ht="12" customHeight="1" x14ac:dyDescent="0.2">
      <c r="A90" s="259"/>
      <c r="B90" s="260"/>
      <c r="C90" s="261"/>
      <c r="D90" s="127"/>
      <c r="E90" s="127"/>
      <c r="F90" s="127"/>
      <c r="G90" s="127"/>
      <c r="H90" s="127"/>
      <c r="I90" s="127"/>
      <c r="J90" s="127"/>
      <c r="K90" s="127"/>
      <c r="L90" s="127"/>
      <c r="M90" s="127"/>
      <c r="N90" s="127"/>
      <c r="O90" s="127"/>
      <c r="P90" s="127"/>
      <c r="Q90" s="127"/>
      <c r="R90" s="127"/>
      <c r="S90" s="127"/>
      <c r="T90" s="127"/>
      <c r="U90" s="127"/>
      <c r="V90" s="127"/>
      <c r="W90"/>
      <c r="X90"/>
      <c r="Y90"/>
      <c r="Z90"/>
    </row>
    <row r="91" spans="1:26" ht="12" customHeight="1" x14ac:dyDescent="0.2">
      <c r="A91" s="259"/>
      <c r="B91" s="260"/>
      <c r="C91" s="261"/>
      <c r="D91" s="127"/>
      <c r="E91" s="127"/>
      <c r="F91" s="127"/>
      <c r="G91" s="127"/>
      <c r="H91" s="127"/>
      <c r="I91" s="127"/>
      <c r="J91" s="127"/>
      <c r="K91" s="127"/>
      <c r="L91" s="127"/>
      <c r="M91" s="127"/>
      <c r="N91" s="127"/>
      <c r="O91" s="127"/>
      <c r="P91" s="127"/>
      <c r="Q91" s="127"/>
      <c r="R91" s="127"/>
      <c r="S91" s="127"/>
      <c r="T91" s="127"/>
      <c r="U91" s="127"/>
      <c r="V91" s="127"/>
      <c r="W91"/>
      <c r="X91"/>
      <c r="Y91"/>
      <c r="Z91"/>
    </row>
    <row r="92" spans="1:26" ht="12" customHeight="1" x14ac:dyDescent="0.2">
      <c r="A92" s="259"/>
      <c r="B92" s="260"/>
      <c r="C92" s="261"/>
      <c r="D92" s="127"/>
      <c r="E92" s="127"/>
      <c r="F92" s="127"/>
      <c r="G92" s="127"/>
      <c r="H92" s="127"/>
      <c r="I92" s="127"/>
      <c r="J92" s="127"/>
      <c r="K92" s="127"/>
      <c r="L92" s="127"/>
      <c r="M92" s="127"/>
      <c r="N92" s="127"/>
      <c r="O92" s="127"/>
      <c r="P92" s="127"/>
      <c r="Q92" s="127"/>
      <c r="R92" s="127"/>
      <c r="S92" s="127"/>
      <c r="T92" s="127"/>
      <c r="U92" s="127"/>
      <c r="V92" s="127"/>
      <c r="W92"/>
      <c r="X92"/>
      <c r="Y92"/>
      <c r="Z92"/>
    </row>
    <row r="93" spans="1:26" ht="12" customHeight="1" x14ac:dyDescent="0.2">
      <c r="A93" s="259"/>
      <c r="B93" s="260"/>
      <c r="C93" s="261"/>
      <c r="D93" s="127"/>
      <c r="E93" s="127"/>
      <c r="F93" s="127"/>
      <c r="G93" s="127"/>
      <c r="H93" s="127"/>
      <c r="I93" s="127"/>
      <c r="J93" s="127"/>
      <c r="K93" s="127"/>
      <c r="L93" s="127"/>
      <c r="M93" s="127"/>
      <c r="N93" s="127"/>
      <c r="O93" s="127"/>
      <c r="P93" s="127"/>
      <c r="Q93" s="127"/>
      <c r="R93" s="127"/>
      <c r="S93" s="127"/>
      <c r="T93" s="127"/>
      <c r="U93" s="127"/>
      <c r="V93" s="127"/>
      <c r="W93"/>
      <c r="X93"/>
      <c r="Y93"/>
      <c r="Z93"/>
    </row>
    <row r="94" spans="1:26" ht="12" customHeight="1" x14ac:dyDescent="0.2">
      <c r="A94" s="259"/>
      <c r="B94" s="260"/>
      <c r="C94" s="261"/>
      <c r="D94" s="127"/>
      <c r="E94" s="127"/>
      <c r="F94" s="127"/>
      <c r="G94" s="127"/>
      <c r="H94" s="127"/>
      <c r="I94" s="127"/>
      <c r="J94" s="127"/>
      <c r="K94" s="127"/>
      <c r="L94" s="127"/>
      <c r="M94" s="127"/>
      <c r="N94" s="127"/>
      <c r="O94" s="127"/>
      <c r="P94" s="127"/>
      <c r="Q94" s="127"/>
      <c r="R94" s="127"/>
      <c r="S94" s="127"/>
      <c r="T94" s="127"/>
      <c r="U94" s="127"/>
      <c r="V94" s="127"/>
      <c r="W94"/>
      <c r="X94"/>
      <c r="Y94"/>
      <c r="Z94"/>
    </row>
    <row r="95" spans="1:26" ht="12" customHeight="1" x14ac:dyDescent="0.2">
      <c r="A95" s="259"/>
      <c r="B95" s="260"/>
      <c r="C95" s="261"/>
      <c r="D95" s="127"/>
      <c r="E95" s="127"/>
      <c r="F95" s="127"/>
      <c r="G95" s="127"/>
      <c r="H95" s="127"/>
      <c r="I95" s="127"/>
      <c r="J95" s="127"/>
      <c r="K95" s="127"/>
      <c r="L95" s="127"/>
      <c r="M95" s="127"/>
      <c r="N95" s="127"/>
      <c r="O95" s="127"/>
      <c r="P95" s="127"/>
      <c r="Q95" s="127"/>
      <c r="R95" s="127"/>
      <c r="S95" s="127"/>
      <c r="T95" s="127"/>
      <c r="U95" s="127"/>
      <c r="V95" s="127"/>
      <c r="W95"/>
      <c r="X95"/>
      <c r="Y95"/>
      <c r="Z95"/>
    </row>
    <row r="96" spans="1:26" ht="12" customHeight="1" x14ac:dyDescent="0.2">
      <c r="A96" s="259"/>
      <c r="B96" s="260"/>
      <c r="C96" s="261"/>
      <c r="D96" s="127"/>
      <c r="E96" s="127"/>
      <c r="F96" s="127"/>
      <c r="G96" s="127"/>
      <c r="H96" s="127"/>
      <c r="I96" s="127"/>
      <c r="J96" s="127"/>
      <c r="K96" s="127"/>
      <c r="L96" s="127"/>
      <c r="M96" s="127"/>
      <c r="N96" s="127"/>
      <c r="O96" s="127"/>
      <c r="P96" s="127"/>
      <c r="Q96" s="127"/>
      <c r="R96" s="127"/>
      <c r="S96" s="127"/>
      <c r="T96" s="127"/>
      <c r="U96" s="127"/>
      <c r="V96" s="127"/>
      <c r="W96"/>
      <c r="X96"/>
      <c r="Y96"/>
      <c r="Z96"/>
    </row>
    <row r="97" spans="1:26" ht="12" customHeight="1" x14ac:dyDescent="0.2">
      <c r="A97" s="259"/>
      <c r="B97" s="260"/>
      <c r="C97" s="261"/>
      <c r="D97" s="127"/>
      <c r="E97" s="127"/>
      <c r="F97" s="127"/>
      <c r="G97" s="127"/>
      <c r="H97" s="127"/>
      <c r="I97" s="127"/>
      <c r="J97" s="127"/>
      <c r="K97" s="127"/>
      <c r="L97" s="127"/>
      <c r="M97" s="127"/>
      <c r="N97" s="127"/>
      <c r="O97" s="127"/>
      <c r="P97" s="127"/>
      <c r="Q97" s="127"/>
      <c r="R97" s="127"/>
      <c r="S97" s="127"/>
      <c r="T97" s="127"/>
      <c r="U97" s="127"/>
      <c r="V97" s="127"/>
      <c r="W97"/>
      <c r="X97"/>
      <c r="Y97"/>
      <c r="Z97"/>
    </row>
    <row r="98" spans="1:26" ht="12" customHeight="1" x14ac:dyDescent="0.2">
      <c r="A98" s="259"/>
      <c r="B98" s="260"/>
      <c r="C98" s="261"/>
      <c r="D98" s="127"/>
      <c r="E98" s="127"/>
      <c r="F98" s="127"/>
      <c r="G98" s="127"/>
      <c r="H98" s="127"/>
      <c r="I98" s="127"/>
      <c r="J98" s="127"/>
      <c r="K98" s="127"/>
      <c r="L98" s="127"/>
      <c r="M98" s="127"/>
      <c r="N98" s="127"/>
      <c r="O98" s="127"/>
      <c r="P98" s="127"/>
      <c r="Q98" s="127"/>
      <c r="R98" s="127"/>
      <c r="S98" s="127"/>
      <c r="T98" s="127"/>
      <c r="U98" s="127"/>
      <c r="V98" s="127"/>
      <c r="W98"/>
      <c r="X98"/>
      <c r="Y98"/>
      <c r="Z98"/>
    </row>
    <row r="99" spans="1:26" ht="12" customHeight="1" x14ac:dyDescent="0.2">
      <c r="A99" s="259"/>
      <c r="B99" s="260"/>
      <c r="C99" s="261"/>
      <c r="D99" s="127"/>
      <c r="E99" s="127"/>
      <c r="F99" s="127"/>
      <c r="G99" s="127"/>
      <c r="H99" s="127"/>
      <c r="I99" s="127"/>
      <c r="J99" s="127"/>
      <c r="K99" s="127"/>
      <c r="L99" s="127"/>
      <c r="M99" s="127"/>
      <c r="N99" s="127"/>
      <c r="O99" s="127"/>
      <c r="P99" s="127"/>
      <c r="Q99" s="127"/>
      <c r="R99" s="127"/>
      <c r="S99" s="127"/>
      <c r="T99" s="127"/>
      <c r="U99" s="127"/>
      <c r="V99" s="127"/>
      <c r="W99"/>
      <c r="X99"/>
      <c r="Y99"/>
      <c r="Z99"/>
    </row>
    <row r="100" spans="1:26" ht="12" customHeight="1" x14ac:dyDescent="0.2">
      <c r="A100" s="259"/>
      <c r="B100" s="260"/>
      <c r="C100" s="261"/>
      <c r="D100" s="127"/>
      <c r="E100" s="127"/>
      <c r="F100" s="127"/>
      <c r="G100" s="127"/>
      <c r="H100" s="127"/>
      <c r="I100" s="127"/>
      <c r="J100" s="127"/>
      <c r="K100" s="127"/>
      <c r="L100" s="127"/>
      <c r="M100" s="127"/>
      <c r="N100" s="127"/>
      <c r="O100" s="127"/>
      <c r="P100" s="127"/>
      <c r="Q100" s="127"/>
      <c r="R100" s="127"/>
      <c r="S100" s="127"/>
      <c r="T100" s="127"/>
      <c r="U100" s="127"/>
      <c r="V100" s="127"/>
      <c r="W100"/>
      <c r="X100"/>
      <c r="Y100"/>
      <c r="Z100"/>
    </row>
    <row r="101" spans="1:26" ht="12" customHeight="1" x14ac:dyDescent="0.2">
      <c r="A101" s="259"/>
      <c r="B101" s="260"/>
      <c r="C101" s="261"/>
      <c r="D101" s="127"/>
      <c r="E101" s="127"/>
      <c r="F101" s="127"/>
      <c r="G101" s="127"/>
      <c r="H101" s="127"/>
      <c r="I101" s="127"/>
      <c r="J101" s="127"/>
      <c r="K101" s="127"/>
      <c r="L101" s="127"/>
      <c r="M101" s="127"/>
      <c r="N101" s="127"/>
      <c r="O101" s="127"/>
      <c r="P101" s="127"/>
      <c r="Q101" s="127"/>
      <c r="R101" s="127"/>
      <c r="S101" s="127"/>
      <c r="T101" s="127"/>
      <c r="U101" s="127"/>
      <c r="V101" s="127"/>
      <c r="W101"/>
      <c r="X101"/>
      <c r="Y101"/>
      <c r="Z101"/>
    </row>
    <row r="102" spans="1:26" ht="12" customHeight="1" x14ac:dyDescent="0.2">
      <c r="A102" s="259"/>
      <c r="B102" s="260"/>
      <c r="C102" s="261"/>
      <c r="D102" s="127"/>
      <c r="E102" s="127"/>
      <c r="F102" s="127"/>
      <c r="G102" s="127"/>
      <c r="H102" s="127"/>
      <c r="I102" s="127"/>
      <c r="J102" s="127"/>
      <c r="K102" s="127"/>
      <c r="L102" s="127"/>
      <c r="M102" s="127"/>
      <c r="N102" s="127"/>
      <c r="O102" s="127"/>
      <c r="P102" s="127"/>
      <c r="Q102" s="127"/>
      <c r="R102" s="127"/>
      <c r="S102" s="127"/>
      <c r="T102" s="127"/>
      <c r="U102" s="127"/>
      <c r="V102" s="127"/>
      <c r="W102"/>
      <c r="X102"/>
      <c r="Y102"/>
      <c r="Z102"/>
    </row>
    <row r="103" spans="1:26" ht="12" customHeight="1" x14ac:dyDescent="0.2">
      <c r="A103" s="259"/>
      <c r="B103" s="260"/>
      <c r="C103" s="261"/>
      <c r="D103" s="127"/>
      <c r="E103" s="127"/>
      <c r="F103" s="127"/>
      <c r="G103" s="127"/>
      <c r="H103" s="127"/>
      <c r="I103" s="127"/>
      <c r="J103" s="127"/>
      <c r="K103" s="127"/>
      <c r="L103" s="127"/>
      <c r="M103" s="127"/>
      <c r="N103" s="127"/>
      <c r="O103" s="127"/>
      <c r="P103" s="127"/>
      <c r="Q103" s="127"/>
      <c r="R103" s="127"/>
      <c r="S103" s="127"/>
      <c r="T103" s="127"/>
      <c r="U103" s="127"/>
      <c r="V103" s="127"/>
      <c r="W103"/>
      <c r="X103"/>
      <c r="Y103"/>
      <c r="Z103"/>
    </row>
    <row r="104" spans="1:26" ht="12" customHeight="1" x14ac:dyDescent="0.2">
      <c r="A104" s="259"/>
      <c r="B104" s="260"/>
      <c r="C104" s="261"/>
      <c r="D104" s="127"/>
      <c r="E104" s="127"/>
      <c r="F104" s="127"/>
      <c r="G104" s="127"/>
      <c r="H104" s="127"/>
      <c r="I104" s="127"/>
      <c r="J104" s="127"/>
      <c r="K104" s="127"/>
      <c r="L104" s="127"/>
      <c r="M104" s="127"/>
      <c r="N104" s="127"/>
      <c r="O104" s="127"/>
      <c r="P104" s="127"/>
      <c r="Q104" s="127"/>
      <c r="R104" s="127"/>
      <c r="S104" s="127"/>
      <c r="T104" s="127"/>
      <c r="U104" s="127"/>
      <c r="V104" s="127"/>
      <c r="W104"/>
      <c r="X104"/>
      <c r="Y104"/>
      <c r="Z104"/>
    </row>
    <row r="105" spans="1:26" ht="12" customHeight="1" x14ac:dyDescent="0.2">
      <c r="A105" s="259"/>
      <c r="B105" s="260"/>
      <c r="C105" s="261"/>
      <c r="D105" s="127"/>
      <c r="E105" s="127"/>
      <c r="F105" s="127"/>
      <c r="G105" s="127"/>
      <c r="H105" s="127"/>
      <c r="I105" s="127"/>
      <c r="J105" s="127"/>
      <c r="K105" s="127"/>
      <c r="L105" s="127"/>
      <c r="M105" s="127"/>
      <c r="N105" s="127"/>
      <c r="O105" s="127"/>
      <c r="P105" s="127"/>
      <c r="Q105" s="127"/>
      <c r="R105" s="127"/>
      <c r="S105" s="127"/>
      <c r="T105" s="127"/>
      <c r="U105" s="127"/>
      <c r="V105" s="127"/>
      <c r="W105"/>
      <c r="X105"/>
      <c r="Y105"/>
      <c r="Z105"/>
    </row>
    <row r="106" spans="1:26" ht="12" customHeight="1" x14ac:dyDescent="0.2">
      <c r="A106" s="259"/>
      <c r="B106" s="260"/>
      <c r="C106" s="261"/>
      <c r="D106" s="127"/>
      <c r="E106" s="127"/>
      <c r="F106" s="127"/>
      <c r="G106" s="127"/>
      <c r="H106" s="127"/>
      <c r="I106" s="127"/>
      <c r="J106" s="127"/>
      <c r="K106" s="127"/>
      <c r="L106" s="127"/>
      <c r="M106" s="127"/>
      <c r="N106" s="127"/>
      <c r="O106" s="127"/>
      <c r="P106" s="127"/>
      <c r="Q106" s="127"/>
      <c r="R106" s="127"/>
      <c r="S106" s="127"/>
      <c r="T106" s="127"/>
      <c r="U106" s="127"/>
      <c r="V106" s="127"/>
      <c r="W106"/>
      <c r="X106"/>
      <c r="Y106"/>
      <c r="Z106"/>
    </row>
    <row r="107" spans="1:26" ht="12" customHeight="1" x14ac:dyDescent="0.2">
      <c r="A107" s="259"/>
      <c r="B107" s="260"/>
      <c r="C107" s="261"/>
      <c r="D107" s="127"/>
      <c r="E107" s="127"/>
      <c r="F107" s="127"/>
      <c r="G107" s="127"/>
      <c r="H107" s="127"/>
      <c r="I107" s="127"/>
      <c r="J107" s="127"/>
      <c r="K107" s="127"/>
      <c r="L107" s="127"/>
      <c r="M107" s="127"/>
      <c r="N107" s="127"/>
      <c r="O107" s="127"/>
      <c r="P107" s="127"/>
      <c r="Q107" s="127"/>
      <c r="R107" s="127"/>
      <c r="S107" s="127"/>
      <c r="T107" s="127"/>
      <c r="U107" s="127"/>
      <c r="V107" s="127"/>
      <c r="W107"/>
      <c r="X107"/>
      <c r="Y107"/>
      <c r="Z107"/>
    </row>
    <row r="108" spans="1:26" ht="12" customHeight="1" x14ac:dyDescent="0.2">
      <c r="A108" s="259"/>
      <c r="B108" s="260"/>
      <c r="C108" s="261"/>
      <c r="D108" s="127"/>
      <c r="E108" s="127"/>
      <c r="F108" s="127"/>
      <c r="G108" s="127"/>
      <c r="H108" s="127"/>
      <c r="I108" s="127"/>
      <c r="J108" s="127"/>
      <c r="K108" s="127"/>
      <c r="L108" s="127"/>
      <c r="M108" s="127"/>
      <c r="N108" s="127"/>
      <c r="O108" s="127"/>
      <c r="P108" s="127"/>
      <c r="Q108" s="127"/>
      <c r="R108" s="127"/>
      <c r="S108" s="127"/>
      <c r="T108" s="127"/>
      <c r="U108" s="127"/>
      <c r="V108" s="127"/>
      <c r="W108"/>
      <c r="X108"/>
      <c r="Y108"/>
      <c r="Z108"/>
    </row>
    <row r="109" spans="1:26" ht="12" customHeight="1" x14ac:dyDescent="0.2">
      <c r="A109" s="259"/>
      <c r="B109" s="260"/>
      <c r="C109" s="261"/>
      <c r="D109" s="127"/>
      <c r="E109" s="127"/>
      <c r="F109" s="127"/>
      <c r="G109" s="127"/>
      <c r="H109" s="127"/>
      <c r="I109" s="127"/>
      <c r="J109" s="127"/>
      <c r="K109" s="127"/>
      <c r="L109" s="127"/>
      <c r="M109" s="127"/>
      <c r="N109" s="127"/>
      <c r="O109" s="127"/>
      <c r="P109" s="127"/>
      <c r="Q109" s="127"/>
      <c r="R109" s="127"/>
      <c r="S109" s="127"/>
      <c r="T109" s="127"/>
      <c r="U109" s="127"/>
      <c r="V109" s="127"/>
      <c r="W109"/>
      <c r="X109"/>
      <c r="Y109"/>
      <c r="Z109"/>
    </row>
    <row r="110" spans="1:26" ht="12" customHeight="1" x14ac:dyDescent="0.2">
      <c r="A110" s="259"/>
      <c r="B110" s="260"/>
      <c r="C110" s="261"/>
      <c r="D110" s="127"/>
      <c r="E110" s="127"/>
      <c r="F110" s="127"/>
      <c r="G110" s="127"/>
      <c r="H110" s="127"/>
      <c r="I110" s="127"/>
      <c r="J110" s="127"/>
      <c r="K110" s="127"/>
      <c r="L110" s="127"/>
      <c r="M110" s="127"/>
      <c r="N110" s="127"/>
      <c r="O110" s="127"/>
      <c r="P110" s="127"/>
      <c r="Q110" s="127"/>
      <c r="R110" s="127"/>
      <c r="S110" s="127"/>
      <c r="T110" s="127"/>
      <c r="U110" s="127"/>
      <c r="V110" s="127"/>
      <c r="W110"/>
      <c r="X110"/>
      <c r="Y110"/>
      <c r="Z110"/>
    </row>
    <row r="111" spans="1:26" ht="12" customHeight="1" x14ac:dyDescent="0.2">
      <c r="A111" s="259"/>
      <c r="B111" s="260"/>
      <c r="C111" s="261"/>
      <c r="D111" s="127"/>
      <c r="E111" s="127"/>
      <c r="F111" s="127"/>
      <c r="G111" s="127"/>
      <c r="H111" s="127"/>
      <c r="I111" s="127"/>
      <c r="J111" s="127"/>
      <c r="K111" s="127"/>
      <c r="L111" s="127"/>
      <c r="M111" s="127"/>
      <c r="N111" s="127"/>
      <c r="O111" s="127"/>
      <c r="P111" s="127"/>
      <c r="Q111" s="127"/>
      <c r="R111" s="127"/>
      <c r="S111" s="127"/>
      <c r="T111" s="127"/>
      <c r="U111" s="127"/>
      <c r="V111" s="127"/>
      <c r="W111"/>
      <c r="X111"/>
      <c r="Y111"/>
      <c r="Z111"/>
    </row>
    <row r="112" spans="1:26" ht="12" customHeight="1" x14ac:dyDescent="0.2">
      <c r="A112" s="259"/>
      <c r="B112" s="260"/>
      <c r="C112" s="261"/>
      <c r="D112" s="127"/>
      <c r="E112" s="127"/>
      <c r="F112" s="127"/>
      <c r="G112" s="127"/>
      <c r="H112" s="127"/>
      <c r="I112" s="127"/>
      <c r="J112" s="127"/>
      <c r="K112" s="127"/>
      <c r="L112" s="127"/>
      <c r="M112" s="127"/>
      <c r="N112" s="127"/>
      <c r="O112" s="127"/>
      <c r="P112" s="127"/>
      <c r="Q112" s="127"/>
      <c r="R112" s="127"/>
      <c r="S112" s="127"/>
      <c r="T112" s="127"/>
      <c r="U112" s="127"/>
      <c r="V112" s="127"/>
      <c r="W112"/>
      <c r="X112"/>
      <c r="Y112"/>
      <c r="Z112"/>
    </row>
    <row r="113" spans="1:26" ht="12" customHeight="1" x14ac:dyDescent="0.2">
      <c r="A113" s="259"/>
      <c r="B113" s="260"/>
      <c r="C113" s="261"/>
      <c r="D113" s="127"/>
      <c r="E113" s="127"/>
      <c r="F113" s="127"/>
      <c r="G113" s="127"/>
      <c r="H113" s="127"/>
      <c r="I113" s="127"/>
      <c r="J113" s="127"/>
      <c r="K113" s="127"/>
      <c r="L113" s="127"/>
      <c r="M113" s="127"/>
      <c r="N113" s="127"/>
      <c r="O113" s="127"/>
      <c r="P113" s="127"/>
      <c r="Q113" s="127"/>
      <c r="R113" s="127"/>
      <c r="S113" s="127"/>
      <c r="T113" s="127"/>
      <c r="U113" s="127"/>
      <c r="V113" s="127"/>
      <c r="W113"/>
      <c r="X113"/>
      <c r="Y113"/>
      <c r="Z113"/>
    </row>
    <row r="114" spans="1:26" ht="12" customHeight="1" x14ac:dyDescent="0.2">
      <c r="A114" s="259"/>
      <c r="B114" s="260"/>
      <c r="C114" s="261"/>
      <c r="D114" s="127"/>
      <c r="E114" s="127"/>
      <c r="F114" s="127"/>
      <c r="G114" s="127"/>
      <c r="H114" s="127"/>
      <c r="I114" s="127"/>
      <c r="J114" s="127"/>
      <c r="K114" s="127"/>
      <c r="L114" s="127"/>
      <c r="M114" s="127"/>
      <c r="N114" s="127"/>
      <c r="O114" s="127"/>
      <c r="P114" s="127"/>
      <c r="Q114" s="127"/>
      <c r="R114" s="127"/>
      <c r="S114" s="127"/>
      <c r="T114" s="127"/>
      <c r="U114" s="127"/>
      <c r="V114" s="127"/>
      <c r="W114"/>
      <c r="X114"/>
      <c r="Y114"/>
      <c r="Z114"/>
    </row>
    <row r="115" spans="1:26" ht="12" customHeight="1" x14ac:dyDescent="0.2">
      <c r="A115" s="259"/>
      <c r="B115" s="260"/>
      <c r="C115" s="261"/>
      <c r="D115" s="127"/>
      <c r="E115" s="127"/>
      <c r="F115" s="127"/>
      <c r="G115" s="127"/>
      <c r="H115" s="127"/>
      <c r="I115" s="127"/>
      <c r="J115" s="127"/>
      <c r="K115" s="127"/>
      <c r="L115" s="127"/>
      <c r="M115" s="127"/>
      <c r="N115" s="127"/>
      <c r="O115" s="127"/>
      <c r="P115" s="127"/>
      <c r="Q115" s="127"/>
      <c r="R115" s="127"/>
      <c r="S115" s="127"/>
      <c r="T115" s="127"/>
      <c r="U115" s="127"/>
      <c r="V115" s="127"/>
      <c r="W115"/>
      <c r="X115"/>
      <c r="Y115"/>
      <c r="Z115"/>
    </row>
    <row r="116" spans="1:26" ht="12" customHeight="1" x14ac:dyDescent="0.2">
      <c r="A116" s="259"/>
      <c r="B116" s="260"/>
      <c r="C116" s="261"/>
      <c r="D116" s="127"/>
      <c r="E116" s="127"/>
      <c r="F116" s="127"/>
      <c r="G116" s="127"/>
      <c r="H116" s="127"/>
      <c r="I116" s="127"/>
      <c r="J116" s="127"/>
      <c r="K116" s="127"/>
      <c r="L116" s="127"/>
      <c r="M116" s="127"/>
      <c r="N116" s="127"/>
      <c r="O116" s="127"/>
      <c r="P116" s="127"/>
      <c r="Q116" s="127"/>
      <c r="R116" s="127"/>
      <c r="S116" s="127"/>
      <c r="T116" s="127"/>
      <c r="U116" s="127"/>
      <c r="V116" s="127"/>
      <c r="W116"/>
      <c r="X116"/>
      <c r="Y116"/>
      <c r="Z116"/>
    </row>
    <row r="117" spans="1:26" ht="12" customHeight="1" x14ac:dyDescent="0.2">
      <c r="A117" s="259"/>
      <c r="B117" s="260"/>
      <c r="C117" s="261"/>
      <c r="D117" s="127"/>
      <c r="E117" s="127"/>
      <c r="F117" s="127"/>
      <c r="G117" s="127"/>
      <c r="H117" s="127"/>
      <c r="I117" s="127"/>
      <c r="J117" s="127"/>
      <c r="K117" s="127"/>
      <c r="L117" s="127"/>
      <c r="M117" s="127"/>
      <c r="N117" s="127"/>
      <c r="O117" s="127"/>
      <c r="P117" s="127"/>
      <c r="Q117" s="127"/>
      <c r="R117" s="127"/>
      <c r="S117" s="127"/>
      <c r="T117" s="127"/>
      <c r="U117" s="127"/>
      <c r="V117" s="127"/>
      <c r="W117"/>
      <c r="X117"/>
      <c r="Y117"/>
      <c r="Z117"/>
    </row>
    <row r="118" spans="1:26" ht="12" customHeight="1" x14ac:dyDescent="0.2">
      <c r="A118" s="259"/>
      <c r="B118" s="260"/>
      <c r="C118" s="261"/>
      <c r="D118" s="127"/>
      <c r="E118" s="127"/>
      <c r="F118" s="127"/>
      <c r="G118" s="127"/>
      <c r="H118" s="127"/>
      <c r="I118" s="127"/>
      <c r="J118" s="127"/>
      <c r="K118" s="127"/>
      <c r="L118" s="127"/>
      <c r="M118" s="127"/>
      <c r="N118" s="127"/>
      <c r="O118" s="127"/>
      <c r="P118" s="127"/>
      <c r="Q118" s="127"/>
      <c r="R118" s="127"/>
      <c r="S118" s="127"/>
      <c r="T118" s="127"/>
      <c r="U118" s="127"/>
      <c r="V118" s="127"/>
      <c r="W118"/>
      <c r="X118"/>
      <c r="Y118"/>
      <c r="Z118"/>
    </row>
    <row r="119" spans="1:26" ht="12" customHeight="1" x14ac:dyDescent="0.2">
      <c r="A119" s="259"/>
      <c r="B119" s="260"/>
      <c r="C119" s="261"/>
      <c r="D119" s="127"/>
      <c r="E119" s="127"/>
      <c r="F119" s="127"/>
      <c r="G119" s="127"/>
      <c r="H119" s="127"/>
      <c r="I119" s="127"/>
      <c r="J119" s="127"/>
      <c r="K119" s="127"/>
      <c r="L119" s="127"/>
      <c r="M119" s="127"/>
      <c r="N119" s="127"/>
      <c r="O119" s="127"/>
      <c r="P119" s="127"/>
      <c r="Q119" s="127"/>
      <c r="R119" s="127"/>
      <c r="S119" s="127"/>
      <c r="T119" s="127"/>
      <c r="U119" s="127"/>
      <c r="V119" s="127"/>
      <c r="W119"/>
      <c r="X119"/>
      <c r="Y119"/>
      <c r="Z119"/>
    </row>
    <row r="120" spans="1:26" ht="12" customHeight="1" x14ac:dyDescent="0.2">
      <c r="A120" s="259"/>
      <c r="B120" s="260"/>
      <c r="C120" s="261"/>
      <c r="D120" s="127"/>
      <c r="E120" s="127"/>
      <c r="F120" s="127"/>
      <c r="G120" s="127"/>
      <c r="H120" s="127"/>
      <c r="I120" s="127"/>
      <c r="J120" s="127"/>
      <c r="K120" s="127"/>
      <c r="L120" s="127"/>
      <c r="M120" s="127"/>
      <c r="N120" s="127"/>
      <c r="O120" s="127"/>
      <c r="P120" s="127"/>
      <c r="Q120" s="127"/>
      <c r="R120" s="127"/>
      <c r="S120" s="127"/>
      <c r="T120" s="127"/>
      <c r="U120" s="127"/>
      <c r="V120" s="127"/>
      <c r="W120"/>
      <c r="X120"/>
      <c r="Y120"/>
      <c r="Z120"/>
    </row>
    <row r="121" spans="1:26" ht="12" customHeight="1" x14ac:dyDescent="0.2">
      <c r="A121" s="259"/>
      <c r="B121" s="260"/>
      <c r="C121" s="261"/>
      <c r="D121" s="127"/>
      <c r="E121" s="127"/>
      <c r="F121" s="127"/>
      <c r="G121" s="127"/>
      <c r="H121" s="127"/>
      <c r="I121" s="127"/>
      <c r="J121" s="127"/>
      <c r="K121" s="127"/>
      <c r="L121" s="127"/>
      <c r="M121" s="127"/>
      <c r="N121" s="127"/>
      <c r="O121" s="127"/>
      <c r="P121" s="127"/>
      <c r="Q121" s="127"/>
      <c r="R121" s="127"/>
      <c r="S121" s="127"/>
      <c r="T121" s="127"/>
      <c r="U121" s="127"/>
      <c r="V121" s="127"/>
      <c r="W121"/>
      <c r="X121"/>
      <c r="Y121"/>
      <c r="Z121"/>
    </row>
    <row r="122" spans="1:26" ht="12" customHeight="1" x14ac:dyDescent="0.2">
      <c r="A122" s="259"/>
      <c r="B122" s="260"/>
      <c r="C122" s="261"/>
      <c r="D122" s="127"/>
      <c r="E122" s="127"/>
      <c r="F122" s="127"/>
      <c r="G122" s="127"/>
      <c r="H122" s="127"/>
      <c r="I122" s="127"/>
      <c r="J122" s="127"/>
      <c r="K122" s="127"/>
      <c r="L122" s="127"/>
      <c r="M122" s="127"/>
      <c r="N122" s="127"/>
      <c r="O122" s="127"/>
      <c r="P122" s="127"/>
      <c r="Q122" s="127"/>
      <c r="R122" s="127"/>
      <c r="S122" s="127"/>
      <c r="T122" s="127"/>
      <c r="U122" s="127"/>
      <c r="V122" s="127"/>
      <c r="W122"/>
      <c r="X122"/>
      <c r="Y122"/>
      <c r="Z122"/>
    </row>
    <row r="123" spans="1:26" ht="12" customHeight="1" x14ac:dyDescent="0.2">
      <c r="A123" s="259"/>
      <c r="B123" s="260"/>
      <c r="C123" s="261"/>
      <c r="D123" s="127"/>
      <c r="E123" s="127"/>
      <c r="F123" s="127"/>
      <c r="G123" s="127"/>
      <c r="H123" s="127"/>
      <c r="I123" s="127"/>
      <c r="J123" s="127"/>
      <c r="K123" s="127"/>
      <c r="L123" s="127"/>
      <c r="M123" s="127"/>
      <c r="N123" s="127"/>
      <c r="O123" s="127"/>
      <c r="P123" s="127"/>
      <c r="Q123" s="127"/>
      <c r="R123" s="127"/>
      <c r="S123" s="127"/>
      <c r="T123" s="127"/>
      <c r="U123" s="127"/>
      <c r="V123" s="127"/>
      <c r="W123"/>
      <c r="X123"/>
      <c r="Y123"/>
      <c r="Z123"/>
    </row>
    <row r="124" spans="1:26" ht="12" customHeight="1" x14ac:dyDescent="0.2">
      <c r="A124" s="259"/>
      <c r="B124" s="260"/>
      <c r="C124" s="261"/>
      <c r="D124" s="127"/>
      <c r="E124" s="127"/>
      <c r="F124" s="127"/>
      <c r="G124" s="127"/>
      <c r="H124" s="127"/>
      <c r="I124" s="127"/>
      <c r="J124" s="127"/>
      <c r="K124" s="127"/>
      <c r="L124" s="127"/>
      <c r="M124" s="127"/>
      <c r="N124" s="127"/>
      <c r="O124" s="127"/>
      <c r="P124" s="127"/>
      <c r="Q124" s="127"/>
      <c r="R124" s="127"/>
      <c r="S124" s="127"/>
      <c r="T124" s="127"/>
      <c r="U124" s="127"/>
      <c r="V124" s="127"/>
      <c r="W124"/>
      <c r="X124"/>
      <c r="Y124"/>
      <c r="Z124"/>
    </row>
    <row r="125" spans="1:26" ht="12" customHeight="1" x14ac:dyDescent="0.2">
      <c r="A125" s="259"/>
      <c r="B125" s="260"/>
      <c r="C125" s="261"/>
      <c r="D125" s="127"/>
      <c r="E125" s="127"/>
      <c r="F125" s="127"/>
      <c r="G125" s="127"/>
      <c r="H125" s="127"/>
      <c r="I125" s="127"/>
      <c r="J125" s="127"/>
      <c r="K125" s="127"/>
      <c r="L125" s="127"/>
      <c r="M125" s="127"/>
      <c r="N125" s="127"/>
      <c r="O125" s="127"/>
      <c r="P125" s="127"/>
      <c r="Q125" s="127"/>
      <c r="R125" s="127"/>
      <c r="S125" s="127"/>
      <c r="T125" s="127"/>
      <c r="U125" s="127"/>
      <c r="V125" s="127"/>
      <c r="W125"/>
      <c r="X125"/>
      <c r="Y125"/>
      <c r="Z125"/>
    </row>
    <row r="126" spans="1:26" ht="12" customHeight="1" x14ac:dyDescent="0.2">
      <c r="A126" s="259"/>
      <c r="B126" s="260"/>
      <c r="C126" s="261"/>
      <c r="D126" s="127"/>
      <c r="E126" s="127"/>
      <c r="F126" s="127"/>
      <c r="G126" s="127"/>
      <c r="H126" s="127"/>
      <c r="I126" s="127"/>
      <c r="J126" s="127"/>
      <c r="K126" s="127"/>
      <c r="L126" s="127"/>
      <c r="M126" s="127"/>
      <c r="N126" s="127"/>
      <c r="O126" s="127"/>
      <c r="P126" s="127"/>
      <c r="Q126" s="127"/>
      <c r="R126" s="127"/>
      <c r="S126" s="127"/>
      <c r="T126" s="127"/>
      <c r="U126" s="127"/>
      <c r="V126" s="127"/>
      <c r="W126"/>
      <c r="X126"/>
      <c r="Y126"/>
      <c r="Z126"/>
    </row>
    <row r="127" spans="1:26" ht="12" customHeight="1" x14ac:dyDescent="0.2">
      <c r="A127" s="259"/>
      <c r="B127" s="260"/>
      <c r="C127" s="261"/>
      <c r="D127" s="127"/>
      <c r="E127" s="127"/>
      <c r="F127" s="127"/>
      <c r="G127" s="127"/>
      <c r="H127" s="127"/>
      <c r="I127" s="127"/>
      <c r="J127" s="127"/>
      <c r="K127" s="127"/>
      <c r="L127" s="127"/>
      <c r="M127" s="127"/>
      <c r="N127" s="127"/>
      <c r="O127" s="127"/>
      <c r="P127" s="127"/>
      <c r="Q127" s="127"/>
      <c r="R127" s="127"/>
      <c r="S127" s="127"/>
      <c r="T127" s="127"/>
      <c r="U127" s="127"/>
      <c r="V127" s="127"/>
      <c r="W127"/>
      <c r="X127"/>
      <c r="Y127"/>
      <c r="Z127"/>
    </row>
    <row r="128" spans="1:26" ht="12" customHeight="1" x14ac:dyDescent="0.2">
      <c r="A128" s="259"/>
      <c r="B128" s="260"/>
      <c r="C128" s="261"/>
      <c r="D128" s="127"/>
      <c r="E128" s="127"/>
      <c r="F128" s="127"/>
      <c r="G128" s="127"/>
      <c r="H128" s="127"/>
      <c r="I128" s="127"/>
      <c r="J128" s="127"/>
      <c r="K128" s="127"/>
      <c r="L128" s="127"/>
      <c r="M128" s="127"/>
      <c r="N128" s="127"/>
      <c r="O128" s="127"/>
      <c r="P128" s="127"/>
      <c r="Q128" s="127"/>
      <c r="R128" s="127"/>
      <c r="S128" s="127"/>
      <c r="T128" s="127"/>
      <c r="U128" s="127"/>
      <c r="V128" s="127"/>
      <c r="W128"/>
      <c r="X128"/>
      <c r="Y128"/>
      <c r="Z128"/>
    </row>
    <row r="129" spans="1:26" ht="12" customHeight="1" x14ac:dyDescent="0.2">
      <c r="A129" s="259"/>
      <c r="B129" s="260"/>
      <c r="C129" s="261"/>
      <c r="D129" s="127"/>
      <c r="E129" s="127"/>
      <c r="F129" s="127"/>
      <c r="G129" s="127"/>
      <c r="H129" s="127"/>
      <c r="I129" s="127"/>
      <c r="J129" s="127"/>
      <c r="K129" s="127"/>
      <c r="L129" s="127"/>
      <c r="M129" s="127"/>
      <c r="N129" s="127"/>
      <c r="O129" s="127"/>
      <c r="P129" s="127"/>
      <c r="Q129" s="127"/>
      <c r="R129" s="127"/>
      <c r="S129" s="127"/>
      <c r="T129" s="127"/>
      <c r="U129" s="127"/>
      <c r="V129" s="127"/>
      <c r="W129"/>
      <c r="X129"/>
      <c r="Y129"/>
      <c r="Z129"/>
    </row>
    <row r="130" spans="1:26" ht="12" customHeight="1" x14ac:dyDescent="0.2">
      <c r="A130" s="259"/>
      <c r="B130" s="260"/>
      <c r="C130" s="261"/>
      <c r="D130" s="127"/>
      <c r="E130" s="127"/>
      <c r="F130" s="127"/>
      <c r="G130" s="127"/>
      <c r="H130" s="127"/>
      <c r="I130" s="127"/>
      <c r="J130" s="127"/>
      <c r="K130" s="127"/>
      <c r="L130" s="127"/>
      <c r="M130" s="127"/>
      <c r="N130" s="127"/>
      <c r="O130" s="127"/>
      <c r="P130" s="127"/>
      <c r="Q130" s="127"/>
      <c r="R130" s="127"/>
      <c r="S130" s="127"/>
      <c r="T130" s="127"/>
      <c r="U130" s="127"/>
      <c r="V130" s="127"/>
      <c r="W130"/>
      <c r="X130"/>
      <c r="Y130"/>
      <c r="Z130"/>
    </row>
    <row r="131" spans="1:26" ht="12" customHeight="1" x14ac:dyDescent="0.2">
      <c r="A131" s="259"/>
      <c r="B131" s="260"/>
      <c r="C131" s="261"/>
      <c r="D131" s="127"/>
      <c r="E131" s="127"/>
      <c r="F131" s="127"/>
      <c r="G131" s="127"/>
      <c r="H131" s="127"/>
      <c r="I131" s="127"/>
      <c r="J131" s="127"/>
      <c r="K131" s="127"/>
      <c r="L131" s="127"/>
      <c r="M131" s="127"/>
      <c r="N131" s="127"/>
      <c r="O131" s="127"/>
      <c r="P131" s="127"/>
      <c r="Q131" s="127"/>
      <c r="R131" s="127"/>
      <c r="S131" s="127"/>
      <c r="T131" s="127"/>
      <c r="U131" s="127"/>
      <c r="V131" s="127"/>
      <c r="W131"/>
      <c r="X131"/>
      <c r="Y131"/>
      <c r="Z131"/>
    </row>
    <row r="132" spans="1:26" ht="12" customHeight="1" x14ac:dyDescent="0.2">
      <c r="A132" s="259"/>
      <c r="B132" s="260"/>
      <c r="C132" s="261"/>
      <c r="D132" s="127"/>
      <c r="E132" s="127"/>
      <c r="F132" s="127"/>
      <c r="G132" s="127"/>
      <c r="H132" s="127"/>
      <c r="I132" s="127"/>
      <c r="J132" s="127"/>
      <c r="K132" s="127"/>
      <c r="L132" s="127"/>
      <c r="M132" s="127"/>
      <c r="N132" s="127"/>
      <c r="O132" s="127"/>
      <c r="P132" s="127"/>
      <c r="Q132" s="127"/>
      <c r="R132" s="127"/>
      <c r="S132" s="127"/>
      <c r="T132" s="127"/>
      <c r="U132" s="127"/>
      <c r="V132" s="127"/>
      <c r="W132"/>
      <c r="X132"/>
      <c r="Y132"/>
      <c r="Z132"/>
    </row>
    <row r="133" spans="1:26" ht="12" customHeight="1" x14ac:dyDescent="0.2">
      <c r="A133" s="259"/>
      <c r="B133" s="260"/>
      <c r="C133" s="261"/>
      <c r="D133" s="127"/>
      <c r="E133" s="127"/>
      <c r="F133" s="127"/>
      <c r="G133" s="127"/>
      <c r="H133" s="127"/>
      <c r="I133" s="127"/>
      <c r="J133" s="127"/>
      <c r="K133" s="127"/>
      <c r="L133" s="127"/>
      <c r="M133" s="127"/>
      <c r="N133" s="127"/>
      <c r="O133" s="127"/>
      <c r="P133" s="127"/>
      <c r="Q133" s="127"/>
      <c r="R133" s="127"/>
      <c r="S133" s="127"/>
      <c r="T133" s="127"/>
      <c r="U133" s="127"/>
      <c r="V133" s="127"/>
      <c r="W133"/>
      <c r="X133"/>
      <c r="Y133"/>
      <c r="Z133"/>
    </row>
    <row r="134" spans="1:26" ht="12" customHeight="1" x14ac:dyDescent="0.2">
      <c r="A134" s="259"/>
      <c r="B134" s="260"/>
      <c r="C134" s="261"/>
      <c r="D134" s="127"/>
      <c r="E134" s="127"/>
      <c r="F134" s="127"/>
      <c r="G134" s="127"/>
      <c r="H134" s="127"/>
      <c r="I134" s="127"/>
      <c r="J134" s="127"/>
      <c r="K134" s="127"/>
      <c r="L134" s="127"/>
      <c r="M134" s="127"/>
      <c r="N134" s="127"/>
      <c r="O134" s="127"/>
      <c r="P134" s="127"/>
      <c r="Q134" s="127"/>
      <c r="R134" s="127"/>
      <c r="S134" s="127"/>
      <c r="T134" s="127"/>
      <c r="U134" s="127"/>
      <c r="V134" s="127"/>
      <c r="W134"/>
      <c r="X134"/>
      <c r="Y134"/>
      <c r="Z134"/>
    </row>
    <row r="135" spans="1:26" ht="12" customHeight="1" x14ac:dyDescent="0.2">
      <c r="A135" s="259"/>
      <c r="B135" s="260"/>
      <c r="C135" s="261"/>
      <c r="D135" s="127"/>
      <c r="E135" s="127"/>
      <c r="F135" s="127"/>
      <c r="G135" s="127"/>
      <c r="H135" s="127"/>
      <c r="I135" s="127"/>
      <c r="J135" s="127"/>
      <c r="K135" s="127"/>
      <c r="L135" s="127"/>
      <c r="M135" s="127"/>
      <c r="N135" s="127"/>
      <c r="O135" s="127"/>
      <c r="P135" s="127"/>
      <c r="Q135" s="127"/>
      <c r="R135" s="127"/>
      <c r="S135" s="127"/>
      <c r="T135" s="127"/>
      <c r="U135" s="127"/>
      <c r="V135" s="127"/>
      <c r="W135"/>
      <c r="X135"/>
      <c r="Y135"/>
      <c r="Z135"/>
    </row>
    <row r="136" spans="1:26" ht="12" customHeight="1" x14ac:dyDescent="0.2">
      <c r="A136" s="259"/>
      <c r="B136" s="260"/>
      <c r="C136" s="261"/>
      <c r="D136" s="127"/>
      <c r="E136" s="127"/>
      <c r="F136" s="127"/>
      <c r="G136" s="127"/>
      <c r="H136" s="127"/>
      <c r="I136" s="127"/>
      <c r="J136" s="127"/>
      <c r="K136" s="127"/>
      <c r="L136" s="127"/>
      <c r="M136" s="127"/>
      <c r="N136" s="127"/>
      <c r="O136" s="127"/>
      <c r="P136" s="127"/>
      <c r="Q136" s="127"/>
      <c r="R136" s="127"/>
      <c r="S136" s="127"/>
      <c r="T136" s="127"/>
      <c r="U136" s="127"/>
      <c r="V136" s="127"/>
      <c r="W136"/>
      <c r="X136"/>
      <c r="Y136"/>
      <c r="Z136"/>
    </row>
    <row r="137" spans="1:26" ht="12" customHeight="1" x14ac:dyDescent="0.2">
      <c r="A137" s="259"/>
      <c r="B137" s="260"/>
      <c r="C137" s="261"/>
      <c r="D137" s="127"/>
      <c r="E137" s="127"/>
      <c r="F137" s="127"/>
      <c r="G137" s="127"/>
      <c r="H137" s="127"/>
      <c r="I137" s="127"/>
      <c r="J137" s="127"/>
      <c r="K137" s="127"/>
      <c r="L137" s="127"/>
      <c r="M137" s="127"/>
      <c r="N137" s="127"/>
      <c r="O137" s="127"/>
      <c r="P137" s="127"/>
      <c r="Q137" s="127"/>
      <c r="R137" s="127"/>
      <c r="S137" s="127"/>
      <c r="T137" s="127"/>
      <c r="U137" s="127"/>
      <c r="V137" s="127"/>
      <c r="W137"/>
      <c r="X137"/>
      <c r="Y137"/>
      <c r="Z137"/>
    </row>
    <row r="138" spans="1:26" ht="12" customHeight="1" x14ac:dyDescent="0.2">
      <c r="A138" s="259"/>
      <c r="B138" s="260"/>
      <c r="C138" s="261"/>
      <c r="D138" s="127"/>
      <c r="E138" s="127"/>
      <c r="F138" s="127"/>
      <c r="G138" s="127"/>
      <c r="H138" s="127"/>
      <c r="I138" s="127"/>
      <c r="J138" s="127"/>
      <c r="K138" s="127"/>
      <c r="L138" s="127"/>
      <c r="M138" s="127"/>
      <c r="N138" s="127"/>
      <c r="O138" s="127"/>
      <c r="P138" s="127"/>
      <c r="Q138" s="127"/>
      <c r="R138" s="127"/>
      <c r="S138" s="127"/>
      <c r="T138" s="127"/>
      <c r="U138" s="127"/>
      <c r="V138" s="127"/>
      <c r="W138"/>
      <c r="X138"/>
      <c r="Y138"/>
      <c r="Z138"/>
    </row>
    <row r="139" spans="1:26" ht="12" customHeight="1" x14ac:dyDescent="0.2">
      <c r="A139" s="259"/>
      <c r="B139" s="260"/>
      <c r="C139" s="261"/>
      <c r="D139" s="127"/>
      <c r="E139" s="127"/>
      <c r="F139" s="127"/>
      <c r="G139" s="127"/>
      <c r="H139" s="127"/>
      <c r="I139" s="127"/>
      <c r="J139" s="127"/>
      <c r="K139" s="127"/>
      <c r="L139" s="127"/>
      <c r="M139" s="127"/>
      <c r="N139" s="127"/>
      <c r="O139" s="127"/>
      <c r="P139" s="127"/>
      <c r="Q139" s="127"/>
      <c r="R139" s="127"/>
      <c r="S139" s="127"/>
      <c r="T139" s="127"/>
      <c r="U139" s="127"/>
      <c r="V139" s="127"/>
      <c r="W139"/>
      <c r="X139"/>
      <c r="Y139"/>
      <c r="Z139"/>
    </row>
    <row r="140" spans="1:26" ht="12" customHeight="1" x14ac:dyDescent="0.2">
      <c r="A140" s="259"/>
      <c r="B140" s="260"/>
      <c r="C140" s="261"/>
      <c r="D140" s="127"/>
      <c r="E140" s="127"/>
      <c r="F140" s="127"/>
      <c r="G140" s="127"/>
      <c r="H140" s="127"/>
      <c r="I140" s="127"/>
      <c r="J140" s="127"/>
      <c r="K140" s="127"/>
      <c r="L140" s="127"/>
      <c r="M140" s="127"/>
      <c r="N140" s="127"/>
      <c r="O140" s="127"/>
      <c r="P140" s="127"/>
      <c r="Q140" s="127"/>
      <c r="R140" s="127"/>
      <c r="S140" s="127"/>
      <c r="T140" s="127"/>
      <c r="U140" s="127"/>
      <c r="V140" s="127"/>
      <c r="W140"/>
      <c r="X140"/>
      <c r="Y140"/>
      <c r="Z140"/>
    </row>
    <row r="141" spans="1:26" ht="12" customHeight="1" x14ac:dyDescent="0.2">
      <c r="A141" s="259"/>
      <c r="B141" s="260"/>
      <c r="C141" s="261"/>
      <c r="D141" s="127"/>
      <c r="E141" s="127"/>
      <c r="F141" s="127"/>
      <c r="G141" s="127"/>
      <c r="H141" s="127"/>
      <c r="I141" s="127"/>
      <c r="J141" s="127"/>
      <c r="K141" s="127"/>
      <c r="L141" s="127"/>
      <c r="M141" s="127"/>
      <c r="N141" s="127"/>
      <c r="O141" s="127"/>
      <c r="P141" s="127"/>
      <c r="Q141" s="127"/>
      <c r="R141" s="127"/>
      <c r="S141" s="127"/>
      <c r="T141" s="127"/>
      <c r="U141" s="127"/>
      <c r="V141" s="127"/>
      <c r="W141"/>
      <c r="X141"/>
      <c r="Y141"/>
      <c r="Z141"/>
    </row>
    <row r="142" spans="1:26" ht="12" customHeight="1" x14ac:dyDescent="0.2">
      <c r="A142" s="259"/>
      <c r="B142" s="260"/>
      <c r="C142" s="261"/>
      <c r="D142" s="127"/>
      <c r="E142" s="127"/>
      <c r="F142" s="127"/>
      <c r="G142" s="127"/>
      <c r="H142" s="127"/>
      <c r="I142" s="127"/>
      <c r="J142" s="127"/>
      <c r="K142" s="127"/>
      <c r="L142" s="127"/>
      <c r="M142" s="127"/>
      <c r="N142" s="127"/>
      <c r="O142" s="127"/>
      <c r="P142" s="127"/>
      <c r="Q142" s="127"/>
      <c r="R142" s="127"/>
      <c r="S142" s="127"/>
      <c r="T142" s="127"/>
      <c r="U142" s="127"/>
      <c r="V142" s="127"/>
      <c r="W142"/>
      <c r="X142"/>
      <c r="Y142"/>
      <c r="Z142"/>
    </row>
    <row r="143" spans="1:26" ht="12" customHeight="1" x14ac:dyDescent="0.2">
      <c r="A143" s="259"/>
      <c r="B143" s="260"/>
      <c r="C143" s="261"/>
      <c r="D143" s="127"/>
      <c r="E143" s="127"/>
      <c r="F143" s="127"/>
      <c r="G143" s="127"/>
      <c r="H143" s="127"/>
      <c r="I143" s="127"/>
      <c r="J143" s="127"/>
      <c r="K143" s="127"/>
      <c r="L143" s="127"/>
      <c r="M143" s="127"/>
      <c r="N143" s="127"/>
      <c r="O143" s="127"/>
      <c r="P143" s="127"/>
      <c r="Q143" s="127"/>
      <c r="R143" s="127"/>
      <c r="S143" s="127"/>
      <c r="T143" s="127"/>
      <c r="U143" s="127"/>
      <c r="V143" s="127"/>
      <c r="W143"/>
      <c r="X143"/>
      <c r="Y143"/>
      <c r="Z143"/>
    </row>
    <row r="144" spans="1:26" ht="12" customHeight="1" x14ac:dyDescent="0.2">
      <c r="A144" s="259"/>
      <c r="B144" s="260"/>
      <c r="C144" s="261"/>
      <c r="D144" s="127"/>
      <c r="E144" s="127"/>
      <c r="F144" s="127"/>
      <c r="G144" s="127"/>
      <c r="H144" s="127"/>
      <c r="I144" s="127"/>
      <c r="J144" s="127"/>
      <c r="K144" s="127"/>
      <c r="L144" s="127"/>
      <c r="M144" s="127"/>
      <c r="N144" s="127"/>
      <c r="O144" s="127"/>
      <c r="P144" s="127"/>
      <c r="Q144" s="127"/>
      <c r="R144" s="127"/>
      <c r="S144" s="127"/>
      <c r="T144" s="127"/>
      <c r="U144" s="127"/>
      <c r="V144" s="127"/>
      <c r="W144"/>
      <c r="X144"/>
      <c r="Y144"/>
      <c r="Z144"/>
    </row>
    <row r="145" spans="1:26" ht="12" customHeight="1" x14ac:dyDescent="0.2">
      <c r="A145" s="259"/>
      <c r="B145" s="260"/>
      <c r="C145" s="261"/>
      <c r="D145" s="127"/>
      <c r="E145" s="127"/>
      <c r="F145" s="127"/>
      <c r="G145" s="127"/>
      <c r="H145" s="127"/>
      <c r="I145" s="127"/>
      <c r="J145" s="127"/>
      <c r="K145" s="127"/>
      <c r="L145" s="127"/>
      <c r="M145" s="127"/>
      <c r="N145" s="127"/>
      <c r="O145" s="127"/>
      <c r="P145" s="127"/>
      <c r="Q145" s="127"/>
      <c r="R145" s="127"/>
      <c r="S145" s="127"/>
      <c r="T145" s="127"/>
      <c r="U145" s="127"/>
      <c r="V145" s="127"/>
      <c r="W145"/>
      <c r="X145"/>
      <c r="Y145"/>
      <c r="Z145"/>
    </row>
    <row r="146" spans="1:26" ht="12" customHeight="1" x14ac:dyDescent="0.2">
      <c r="A146" s="259"/>
      <c r="B146" s="260"/>
      <c r="C146" s="261"/>
      <c r="D146" s="127"/>
      <c r="E146" s="127"/>
      <c r="F146" s="127"/>
      <c r="G146" s="127"/>
      <c r="H146" s="127"/>
      <c r="I146" s="127"/>
      <c r="J146" s="127"/>
      <c r="K146" s="127"/>
      <c r="L146" s="127"/>
      <c r="M146" s="127"/>
      <c r="N146" s="127"/>
      <c r="O146" s="127"/>
      <c r="P146" s="127"/>
      <c r="Q146" s="127"/>
      <c r="R146" s="127"/>
      <c r="S146" s="127"/>
      <c r="T146" s="127"/>
      <c r="U146" s="127"/>
      <c r="V146" s="127"/>
      <c r="W146"/>
      <c r="X146"/>
      <c r="Y146"/>
      <c r="Z146"/>
    </row>
    <row r="147" spans="1:26" ht="12" customHeight="1" x14ac:dyDescent="0.2">
      <c r="A147" s="259"/>
      <c r="B147" s="260"/>
      <c r="C147" s="261"/>
      <c r="D147" s="127"/>
      <c r="E147" s="127"/>
      <c r="F147" s="127"/>
      <c r="G147" s="127"/>
      <c r="H147" s="127"/>
      <c r="I147" s="127"/>
      <c r="J147" s="127"/>
      <c r="K147" s="127"/>
      <c r="L147" s="127"/>
      <c r="M147" s="127"/>
      <c r="N147" s="127"/>
      <c r="O147" s="127"/>
      <c r="P147" s="127"/>
      <c r="Q147" s="127"/>
      <c r="R147" s="127"/>
      <c r="S147" s="127"/>
      <c r="T147" s="127"/>
      <c r="U147" s="127"/>
      <c r="V147" s="127"/>
      <c r="W147"/>
      <c r="X147"/>
      <c r="Y147"/>
      <c r="Z147"/>
    </row>
    <row r="148" spans="1:26" ht="12" customHeight="1" x14ac:dyDescent="0.2">
      <c r="A148" s="259"/>
      <c r="B148" s="260"/>
      <c r="C148" s="261"/>
      <c r="D148" s="127"/>
      <c r="E148" s="127"/>
      <c r="F148" s="127"/>
      <c r="G148" s="127"/>
      <c r="H148" s="127"/>
      <c r="I148" s="127"/>
      <c r="J148" s="127"/>
      <c r="K148" s="127"/>
      <c r="L148" s="127"/>
      <c r="M148" s="127"/>
      <c r="N148" s="127"/>
      <c r="O148" s="127"/>
      <c r="P148" s="127"/>
      <c r="Q148" s="127"/>
      <c r="R148" s="127"/>
      <c r="S148" s="127"/>
      <c r="T148" s="127"/>
      <c r="U148" s="127"/>
      <c r="V148" s="127"/>
      <c r="W148"/>
      <c r="X148"/>
      <c r="Y148"/>
      <c r="Z148"/>
    </row>
    <row r="149" spans="1:26" ht="12.75" customHeight="1" x14ac:dyDescent="0.2">
      <c r="A149" s="259"/>
      <c r="B149" s="260"/>
      <c r="C149" s="261"/>
      <c r="D149" s="127"/>
      <c r="E149" s="127"/>
      <c r="F149" s="127"/>
      <c r="G149" s="127"/>
      <c r="H149" s="127"/>
      <c r="I149" s="127"/>
      <c r="J149" s="127"/>
      <c r="K149" s="127"/>
      <c r="L149" s="127"/>
      <c r="M149" s="127"/>
      <c r="N149" s="127"/>
      <c r="O149" s="127"/>
      <c r="P149" s="127"/>
      <c r="Q149" s="127"/>
      <c r="R149" s="127"/>
      <c r="S149" s="127"/>
      <c r="T149" s="127"/>
      <c r="U149" s="127"/>
      <c r="V149" s="127"/>
      <c r="W149"/>
      <c r="X149"/>
      <c r="Y149"/>
      <c r="Z149"/>
    </row>
    <row r="150" spans="1:26" ht="12.75" customHeight="1" x14ac:dyDescent="0.2">
      <c r="A150" s="259"/>
      <c r="B150" s="260"/>
      <c r="C150" s="261"/>
      <c r="D150" s="127"/>
      <c r="E150" s="127"/>
      <c r="F150" s="127"/>
      <c r="G150" s="127"/>
      <c r="H150" s="127"/>
      <c r="I150" s="127"/>
      <c r="J150" s="127"/>
      <c r="K150" s="127"/>
      <c r="L150" s="127"/>
      <c r="M150" s="127"/>
      <c r="N150" s="127"/>
      <c r="O150" s="127"/>
      <c r="P150" s="127"/>
      <c r="Q150" s="127"/>
      <c r="R150" s="127"/>
      <c r="S150" s="127"/>
      <c r="T150" s="127"/>
      <c r="U150" s="127"/>
      <c r="V150" s="127"/>
      <c r="W150"/>
      <c r="X150"/>
      <c r="Y150"/>
      <c r="Z150"/>
    </row>
    <row r="151" spans="1:26" ht="12.75" customHeight="1" x14ac:dyDescent="0.2">
      <c r="A151" s="259"/>
      <c r="B151" s="260"/>
      <c r="C151" s="261"/>
      <c r="D151" s="127"/>
      <c r="E151" s="127"/>
      <c r="F151" s="127"/>
      <c r="G151" s="127"/>
      <c r="H151" s="127"/>
      <c r="I151" s="127"/>
      <c r="J151" s="127"/>
      <c r="K151" s="127"/>
      <c r="L151" s="127"/>
      <c r="M151" s="127"/>
      <c r="N151" s="127"/>
      <c r="O151" s="127"/>
      <c r="P151" s="127"/>
      <c r="Q151" s="127"/>
      <c r="R151" s="127"/>
      <c r="S151" s="127"/>
      <c r="T151" s="127"/>
      <c r="U151" s="127"/>
      <c r="V151" s="127"/>
      <c r="W151"/>
      <c r="X151"/>
      <c r="Y151"/>
      <c r="Z151"/>
    </row>
    <row r="152" spans="1:26" ht="12.75" customHeight="1" x14ac:dyDescent="0.2">
      <c r="A152" s="259"/>
      <c r="B152" s="260"/>
      <c r="C152" s="261"/>
      <c r="D152" s="127"/>
      <c r="E152" s="127"/>
      <c r="F152" s="127"/>
      <c r="G152" s="127"/>
      <c r="H152" s="127"/>
      <c r="I152" s="127"/>
      <c r="J152" s="127"/>
      <c r="K152" s="127"/>
      <c r="L152" s="127"/>
      <c r="M152" s="127"/>
      <c r="N152" s="127"/>
      <c r="O152" s="127"/>
      <c r="P152" s="127"/>
      <c r="Q152" s="127"/>
      <c r="R152" s="127"/>
      <c r="S152" s="127"/>
      <c r="T152" s="127"/>
      <c r="U152" s="127"/>
      <c r="V152" s="127"/>
      <c r="W152"/>
      <c r="X152"/>
      <c r="Y152"/>
      <c r="Z152"/>
    </row>
    <row r="153" spans="1:26" ht="12.75" customHeight="1" x14ac:dyDescent="0.2">
      <c r="A153" s="259"/>
      <c r="B153" s="260"/>
      <c r="C153" s="261"/>
      <c r="D153" s="127"/>
      <c r="E153" s="127"/>
      <c r="F153" s="127"/>
      <c r="G153" s="127"/>
      <c r="H153" s="127"/>
      <c r="I153" s="127"/>
      <c r="J153" s="127"/>
      <c r="K153" s="127"/>
      <c r="L153" s="127"/>
      <c r="M153" s="127"/>
      <c r="N153" s="127"/>
      <c r="O153" s="127"/>
      <c r="P153" s="127"/>
      <c r="Q153" s="127"/>
      <c r="R153" s="127"/>
      <c r="S153" s="127"/>
      <c r="T153" s="127"/>
      <c r="U153" s="127"/>
      <c r="V153" s="127"/>
      <c r="W153"/>
      <c r="X153"/>
      <c r="Y153"/>
      <c r="Z153"/>
    </row>
    <row r="154" spans="1:26" ht="12.75" customHeight="1" x14ac:dyDescent="0.2">
      <c r="A154" s="259"/>
      <c r="B154" s="260"/>
      <c r="C154" s="261"/>
      <c r="D154" s="127"/>
      <c r="E154" s="127"/>
      <c r="F154" s="127"/>
      <c r="G154" s="127"/>
      <c r="H154" s="127"/>
      <c r="I154" s="127"/>
      <c r="J154" s="127"/>
      <c r="K154" s="127"/>
      <c r="L154" s="127"/>
      <c r="M154" s="127"/>
      <c r="N154" s="127"/>
      <c r="O154" s="127"/>
      <c r="P154" s="127"/>
      <c r="Q154" s="127"/>
      <c r="R154" s="127"/>
      <c r="S154" s="127"/>
      <c r="T154" s="127"/>
      <c r="U154" s="127"/>
      <c r="V154" s="127"/>
      <c r="W154"/>
      <c r="X154"/>
      <c r="Y154"/>
      <c r="Z154"/>
    </row>
    <row r="155" spans="1:26" ht="12.75" customHeight="1" x14ac:dyDescent="0.2">
      <c r="A155" s="259"/>
      <c r="B155" s="260"/>
      <c r="C155" s="261"/>
      <c r="D155" s="127"/>
      <c r="E155" s="127"/>
      <c r="F155" s="127"/>
      <c r="G155" s="127"/>
      <c r="H155" s="127"/>
      <c r="I155" s="127"/>
      <c r="J155" s="127"/>
      <c r="K155" s="127"/>
      <c r="L155" s="127"/>
      <c r="M155" s="127"/>
      <c r="N155" s="127"/>
      <c r="O155" s="127"/>
      <c r="P155" s="127"/>
      <c r="Q155" s="127"/>
      <c r="R155" s="127"/>
      <c r="S155" s="127"/>
      <c r="T155" s="127"/>
      <c r="U155" s="127"/>
      <c r="V155" s="127"/>
      <c r="W155"/>
      <c r="X155"/>
      <c r="Y155"/>
      <c r="Z155"/>
    </row>
    <row r="156" spans="1:26" ht="12.75" customHeight="1" x14ac:dyDescent="0.2">
      <c r="A156" s="259"/>
      <c r="B156" s="260"/>
      <c r="C156" s="261"/>
      <c r="D156" s="127"/>
      <c r="E156" s="127"/>
      <c r="F156" s="127"/>
      <c r="G156" s="127"/>
      <c r="H156" s="127"/>
      <c r="I156" s="127"/>
      <c r="J156" s="127"/>
      <c r="K156" s="127"/>
      <c r="L156" s="127"/>
      <c r="M156" s="127"/>
      <c r="N156" s="127"/>
      <c r="O156" s="127"/>
      <c r="P156" s="127"/>
      <c r="Q156" s="127"/>
      <c r="R156" s="127"/>
      <c r="S156" s="127"/>
      <c r="T156" s="127"/>
      <c r="U156" s="127"/>
      <c r="V156" s="127"/>
      <c r="W156"/>
      <c r="X156"/>
      <c r="Y156"/>
      <c r="Z156"/>
    </row>
    <row r="157" spans="1:26" ht="12.75" customHeight="1" x14ac:dyDescent="0.2">
      <c r="A157" s="259"/>
      <c r="B157" s="260"/>
      <c r="C157" s="261"/>
      <c r="D157" s="127"/>
      <c r="E157" s="127"/>
      <c r="F157" s="127"/>
      <c r="G157" s="127"/>
      <c r="H157" s="127"/>
      <c r="I157" s="127"/>
      <c r="J157" s="127"/>
      <c r="K157" s="127"/>
      <c r="L157" s="127"/>
      <c r="M157" s="127"/>
      <c r="N157" s="127"/>
      <c r="O157" s="127"/>
      <c r="P157" s="127"/>
      <c r="Q157" s="127"/>
      <c r="R157" s="127"/>
      <c r="S157" s="127"/>
      <c r="T157" s="127"/>
      <c r="U157" s="127"/>
      <c r="V157" s="127"/>
      <c r="W157"/>
      <c r="X157"/>
      <c r="Y157"/>
      <c r="Z157"/>
    </row>
    <row r="158" spans="1:26" ht="12.75" customHeight="1" x14ac:dyDescent="0.2">
      <c r="A158" s="259"/>
      <c r="B158" s="260"/>
      <c r="C158" s="261"/>
      <c r="D158" s="127"/>
      <c r="E158" s="127"/>
      <c r="F158" s="127"/>
      <c r="G158" s="127"/>
      <c r="H158" s="127"/>
      <c r="I158" s="127"/>
      <c r="J158" s="127"/>
      <c r="K158" s="127"/>
      <c r="L158" s="127"/>
      <c r="M158" s="127"/>
      <c r="N158" s="127"/>
      <c r="O158" s="127"/>
      <c r="P158" s="127"/>
      <c r="Q158" s="127"/>
      <c r="R158" s="127"/>
      <c r="S158" s="127"/>
      <c r="T158" s="127"/>
      <c r="U158" s="127"/>
      <c r="V158" s="127"/>
      <c r="W158"/>
      <c r="X158"/>
      <c r="Y158"/>
      <c r="Z158"/>
    </row>
    <row r="159" spans="1:26" ht="12.75" customHeight="1" x14ac:dyDescent="0.2">
      <c r="A159" s="259"/>
      <c r="B159" s="260"/>
      <c r="C159" s="261"/>
      <c r="D159" s="127"/>
      <c r="E159" s="127"/>
      <c r="F159" s="127"/>
      <c r="G159" s="127"/>
      <c r="H159" s="127"/>
      <c r="I159" s="127"/>
      <c r="J159" s="127"/>
      <c r="K159" s="127"/>
      <c r="L159" s="127"/>
      <c r="M159" s="127"/>
      <c r="N159" s="127"/>
      <c r="O159" s="127"/>
      <c r="P159" s="127"/>
      <c r="Q159" s="127"/>
      <c r="R159" s="127"/>
      <c r="S159" s="127"/>
      <c r="T159" s="127"/>
      <c r="U159" s="127"/>
      <c r="V159" s="127"/>
      <c r="W159"/>
      <c r="X159"/>
      <c r="Y159"/>
      <c r="Z159"/>
    </row>
    <row r="160" spans="1:26" ht="12.75" customHeight="1" x14ac:dyDescent="0.2">
      <c r="A160" s="259"/>
      <c r="B160" s="260"/>
      <c r="C160" s="261"/>
      <c r="D160" s="127"/>
      <c r="E160" s="127"/>
      <c r="F160" s="127"/>
      <c r="G160" s="127"/>
      <c r="H160" s="127"/>
      <c r="I160" s="127"/>
      <c r="J160" s="127"/>
      <c r="K160" s="127"/>
      <c r="L160" s="127"/>
      <c r="M160" s="127"/>
      <c r="N160" s="127"/>
      <c r="O160" s="127"/>
      <c r="P160" s="127"/>
      <c r="Q160" s="127"/>
      <c r="R160" s="127"/>
      <c r="S160" s="127"/>
      <c r="T160" s="127"/>
      <c r="U160" s="127"/>
      <c r="V160" s="127"/>
      <c r="W160"/>
      <c r="X160"/>
      <c r="Y160"/>
      <c r="Z160"/>
    </row>
    <row r="161" spans="1:26" ht="12.75" customHeight="1" x14ac:dyDescent="0.2">
      <c r="A161" s="259"/>
      <c r="B161" s="260"/>
      <c r="C161" s="261"/>
      <c r="D161" s="127"/>
      <c r="E161" s="127"/>
      <c r="F161" s="127"/>
      <c r="G161" s="127"/>
      <c r="H161" s="127"/>
      <c r="I161" s="127"/>
      <c r="J161" s="127"/>
      <c r="K161" s="127"/>
      <c r="L161" s="127"/>
      <c r="M161" s="127"/>
      <c r="N161" s="127"/>
      <c r="O161" s="127"/>
      <c r="P161" s="127"/>
      <c r="Q161" s="127"/>
      <c r="R161" s="127"/>
      <c r="S161" s="127"/>
      <c r="T161" s="127"/>
      <c r="U161" s="127"/>
      <c r="V161" s="127"/>
      <c r="W161"/>
      <c r="X161"/>
      <c r="Y161"/>
      <c r="Z161"/>
    </row>
    <row r="162" spans="1:26" ht="12.75" customHeight="1" x14ac:dyDescent="0.2">
      <c r="A162" s="259"/>
      <c r="B162" s="260"/>
      <c r="C162" s="261"/>
      <c r="D162" s="127"/>
      <c r="E162" s="127"/>
      <c r="F162" s="127"/>
      <c r="G162" s="127"/>
      <c r="H162" s="127"/>
      <c r="I162" s="127"/>
      <c r="J162" s="127"/>
      <c r="K162" s="127"/>
      <c r="L162" s="127"/>
      <c r="M162" s="127"/>
      <c r="N162" s="127"/>
      <c r="O162" s="127"/>
      <c r="P162" s="127"/>
      <c r="Q162" s="127"/>
      <c r="R162" s="127"/>
      <c r="S162" s="127"/>
      <c r="T162" s="127"/>
      <c r="U162" s="127"/>
      <c r="V162" s="127"/>
      <c r="W162"/>
      <c r="X162"/>
      <c r="Y162"/>
      <c r="Z162"/>
    </row>
    <row r="163" spans="1:26" ht="12.75" customHeight="1" x14ac:dyDescent="0.2">
      <c r="A163" s="259"/>
      <c r="B163" s="260"/>
      <c r="C163" s="261"/>
      <c r="D163" s="127"/>
      <c r="E163" s="127"/>
      <c r="F163" s="127"/>
      <c r="G163" s="127"/>
      <c r="H163" s="127"/>
      <c r="I163" s="127"/>
      <c r="J163" s="127"/>
      <c r="K163" s="127"/>
      <c r="L163" s="127"/>
      <c r="M163" s="127"/>
      <c r="N163" s="127"/>
      <c r="O163" s="127"/>
      <c r="P163" s="127"/>
      <c r="Q163" s="127"/>
      <c r="R163" s="127"/>
      <c r="S163" s="127"/>
      <c r="T163" s="127"/>
      <c r="U163" s="127"/>
      <c r="V163" s="127"/>
      <c r="W163"/>
      <c r="X163"/>
      <c r="Y163"/>
      <c r="Z163"/>
    </row>
    <row r="164" spans="1:26" ht="12.75" customHeight="1" x14ac:dyDescent="0.2">
      <c r="A164" s="259"/>
      <c r="B164" s="260"/>
      <c r="C164" s="261"/>
      <c r="D164" s="127"/>
      <c r="E164" s="127"/>
      <c r="F164" s="127"/>
      <c r="G164" s="127"/>
      <c r="H164" s="127"/>
      <c r="I164" s="127"/>
      <c r="J164" s="127"/>
      <c r="K164" s="127"/>
      <c r="L164" s="127"/>
      <c r="M164" s="127"/>
      <c r="N164" s="127"/>
      <c r="O164" s="127"/>
      <c r="P164" s="127"/>
      <c r="Q164" s="127"/>
      <c r="R164" s="127"/>
      <c r="S164" s="127"/>
      <c r="T164" s="127"/>
      <c r="U164" s="127"/>
      <c r="V164" s="127"/>
      <c r="W164"/>
      <c r="X164"/>
      <c r="Y164"/>
      <c r="Z164"/>
    </row>
    <row r="165" spans="1:26" ht="12.75" customHeight="1" x14ac:dyDescent="0.2">
      <c r="A165" s="259"/>
      <c r="B165" s="260"/>
      <c r="C165" s="261"/>
      <c r="D165" s="127"/>
      <c r="E165" s="127"/>
      <c r="F165" s="127"/>
      <c r="G165" s="127"/>
      <c r="H165" s="127"/>
      <c r="I165" s="127"/>
      <c r="J165" s="127"/>
      <c r="K165" s="127"/>
      <c r="L165" s="127"/>
      <c r="M165" s="127"/>
      <c r="N165" s="127"/>
      <c r="O165" s="127"/>
      <c r="P165" s="127"/>
      <c r="Q165" s="127"/>
      <c r="R165" s="127"/>
      <c r="S165" s="127"/>
      <c r="T165" s="127"/>
      <c r="U165" s="127"/>
      <c r="V165" s="127"/>
      <c r="W165"/>
      <c r="X165"/>
      <c r="Y165"/>
      <c r="Z165"/>
    </row>
    <row r="166" spans="1:26" ht="12.75" customHeight="1" x14ac:dyDescent="0.2">
      <c r="A166" s="259"/>
      <c r="B166" s="260"/>
      <c r="C166" s="261"/>
      <c r="D166" s="127"/>
      <c r="E166" s="127"/>
      <c r="F166" s="127"/>
      <c r="G166" s="127"/>
      <c r="H166" s="127"/>
      <c r="I166" s="127"/>
      <c r="J166" s="127"/>
      <c r="K166" s="127"/>
      <c r="L166" s="127"/>
      <c r="M166" s="127"/>
      <c r="N166" s="127"/>
      <c r="O166" s="127"/>
      <c r="P166" s="127"/>
      <c r="Q166" s="127"/>
      <c r="R166" s="127"/>
      <c r="S166" s="127"/>
      <c r="T166" s="127"/>
      <c r="U166" s="127"/>
      <c r="V166" s="127"/>
      <c r="W166"/>
      <c r="X166"/>
      <c r="Y166"/>
      <c r="Z166"/>
    </row>
    <row r="167" spans="1:26" ht="12.75" customHeight="1" x14ac:dyDescent="0.2">
      <c r="A167" s="259"/>
      <c r="B167" s="260"/>
      <c r="C167" s="261"/>
      <c r="D167" s="127"/>
      <c r="E167" s="127"/>
      <c r="F167" s="127"/>
      <c r="G167" s="127"/>
      <c r="H167" s="127"/>
      <c r="I167" s="127"/>
      <c r="J167" s="127"/>
      <c r="K167" s="127"/>
      <c r="L167" s="127"/>
      <c r="M167" s="127"/>
      <c r="N167" s="127"/>
      <c r="O167" s="127"/>
      <c r="P167" s="127"/>
      <c r="Q167" s="127"/>
      <c r="R167" s="127"/>
      <c r="S167" s="127"/>
      <c r="T167" s="127"/>
      <c r="U167" s="127"/>
      <c r="V167" s="127"/>
      <c r="W167"/>
      <c r="X167"/>
      <c r="Y167"/>
      <c r="Z167"/>
    </row>
    <row r="168" spans="1:26" ht="12.75" customHeight="1" x14ac:dyDescent="0.2">
      <c r="A168" s="259"/>
      <c r="B168" s="260"/>
      <c r="C168" s="261"/>
      <c r="D168" s="127"/>
      <c r="E168" s="127"/>
      <c r="F168" s="127"/>
      <c r="G168" s="127"/>
      <c r="H168" s="127"/>
      <c r="I168" s="127"/>
      <c r="J168" s="127"/>
      <c r="K168" s="127"/>
      <c r="L168" s="127"/>
      <c r="M168" s="127"/>
      <c r="N168" s="127"/>
      <c r="O168" s="127"/>
      <c r="P168" s="127"/>
      <c r="Q168" s="127"/>
      <c r="R168" s="127"/>
      <c r="S168" s="127"/>
      <c r="T168" s="127"/>
      <c r="U168" s="127"/>
      <c r="V168" s="127"/>
      <c r="W168"/>
      <c r="X168"/>
      <c r="Y168"/>
      <c r="Z168"/>
    </row>
    <row r="169" spans="1:26" ht="12.75" customHeight="1" x14ac:dyDescent="0.2">
      <c r="A169" s="259"/>
      <c r="B169" s="260"/>
      <c r="C169" s="261"/>
      <c r="D169" s="127"/>
      <c r="E169" s="127"/>
      <c r="F169" s="127"/>
      <c r="G169" s="127"/>
      <c r="H169" s="127"/>
      <c r="I169" s="127"/>
      <c r="J169" s="127"/>
      <c r="K169" s="127"/>
      <c r="L169" s="127"/>
      <c r="M169" s="127"/>
      <c r="N169" s="127"/>
      <c r="O169" s="127"/>
      <c r="P169" s="127"/>
      <c r="Q169" s="127"/>
      <c r="R169" s="127"/>
      <c r="S169" s="127"/>
      <c r="T169" s="127"/>
      <c r="U169" s="127"/>
      <c r="V169" s="127"/>
      <c r="W169"/>
      <c r="X169"/>
      <c r="Y169"/>
      <c r="Z169"/>
    </row>
    <row r="170" spans="1:26" ht="12.75" customHeight="1" x14ac:dyDescent="0.2">
      <c r="A170" s="259"/>
      <c r="B170" s="260"/>
      <c r="C170" s="261"/>
      <c r="D170" s="127"/>
      <c r="E170" s="127"/>
      <c r="F170" s="127"/>
      <c r="G170" s="127"/>
      <c r="H170" s="127"/>
      <c r="I170" s="127"/>
      <c r="J170" s="127"/>
      <c r="K170" s="127"/>
      <c r="L170" s="127"/>
      <c r="M170" s="127"/>
      <c r="N170" s="127"/>
      <c r="O170" s="127"/>
      <c r="P170" s="127"/>
      <c r="Q170" s="127"/>
      <c r="R170" s="127"/>
      <c r="S170" s="127"/>
      <c r="T170" s="127"/>
      <c r="U170" s="127"/>
      <c r="V170" s="127"/>
      <c r="W170"/>
      <c r="X170"/>
      <c r="Y170"/>
      <c r="Z170"/>
    </row>
    <row r="171" spans="1:26" ht="12.75" customHeight="1" x14ac:dyDescent="0.2">
      <c r="A171" s="259"/>
      <c r="B171" s="260"/>
      <c r="C171" s="261"/>
      <c r="D171" s="127"/>
      <c r="E171" s="127"/>
      <c r="F171" s="127"/>
      <c r="G171" s="127"/>
      <c r="H171" s="127"/>
      <c r="I171" s="127"/>
      <c r="J171" s="127"/>
      <c r="K171" s="127"/>
      <c r="L171" s="127"/>
      <c r="M171" s="127"/>
      <c r="N171" s="127"/>
      <c r="O171" s="127"/>
      <c r="P171" s="127"/>
      <c r="Q171" s="127"/>
      <c r="R171" s="127"/>
      <c r="S171" s="127"/>
      <c r="T171" s="127"/>
      <c r="U171" s="127"/>
      <c r="V171" s="127"/>
      <c r="W171"/>
      <c r="X171"/>
      <c r="Y171"/>
      <c r="Z171"/>
    </row>
    <row r="172" spans="1:26" ht="12.75" customHeight="1" x14ac:dyDescent="0.2">
      <c r="A172" s="259"/>
      <c r="B172" s="260"/>
      <c r="C172" s="261"/>
      <c r="D172" s="127"/>
      <c r="E172" s="127"/>
      <c r="F172" s="127"/>
      <c r="G172" s="127"/>
      <c r="H172" s="127"/>
      <c r="I172" s="127"/>
      <c r="J172" s="127"/>
      <c r="K172" s="127"/>
      <c r="L172" s="127"/>
      <c r="M172" s="127"/>
      <c r="N172" s="127"/>
      <c r="O172" s="127"/>
      <c r="P172" s="127"/>
      <c r="Q172" s="127"/>
      <c r="R172" s="127"/>
      <c r="S172" s="127"/>
      <c r="T172" s="127"/>
      <c r="U172" s="127"/>
      <c r="V172" s="127"/>
      <c r="W172"/>
      <c r="X172"/>
      <c r="Y172"/>
      <c r="Z172"/>
    </row>
    <row r="173" spans="1:26" ht="12.75" customHeight="1" x14ac:dyDescent="0.2">
      <c r="A173" s="259"/>
      <c r="B173" s="260"/>
      <c r="C173" s="261"/>
      <c r="D173" s="127"/>
      <c r="E173" s="127"/>
      <c r="F173" s="127"/>
      <c r="G173" s="127"/>
      <c r="H173" s="127"/>
      <c r="I173" s="127"/>
      <c r="J173" s="127"/>
      <c r="K173" s="127"/>
      <c r="L173" s="127"/>
      <c r="M173" s="127"/>
      <c r="N173" s="127"/>
      <c r="O173" s="127"/>
      <c r="P173" s="127"/>
      <c r="Q173" s="127"/>
      <c r="R173" s="127"/>
      <c r="S173" s="127"/>
      <c r="T173" s="127"/>
      <c r="U173" s="127"/>
      <c r="V173" s="127"/>
      <c r="W173"/>
      <c r="X173"/>
      <c r="Y173"/>
      <c r="Z173"/>
    </row>
    <row r="174" spans="1:26" ht="12.75" customHeight="1" x14ac:dyDescent="0.2">
      <c r="A174" s="259"/>
      <c r="B174" s="260"/>
      <c r="C174" s="261"/>
      <c r="D174" s="127"/>
      <c r="E174" s="127"/>
      <c r="F174" s="127"/>
      <c r="G174" s="127"/>
      <c r="H174" s="127"/>
      <c r="I174" s="127"/>
      <c r="J174" s="127"/>
      <c r="K174" s="127"/>
      <c r="L174" s="127"/>
      <c r="M174" s="127"/>
      <c r="N174" s="127"/>
      <c r="O174" s="127"/>
      <c r="P174" s="127"/>
      <c r="Q174" s="127"/>
      <c r="R174" s="127"/>
      <c r="S174" s="127"/>
      <c r="T174" s="127"/>
      <c r="U174" s="127"/>
      <c r="V174" s="127"/>
      <c r="W174"/>
      <c r="X174"/>
      <c r="Y174"/>
      <c r="Z174"/>
    </row>
    <row r="175" spans="1:26" ht="12.75" customHeight="1" x14ac:dyDescent="0.2">
      <c r="A175" s="259"/>
      <c r="B175" s="260"/>
      <c r="C175" s="261"/>
      <c r="D175" s="127"/>
      <c r="E175" s="127"/>
      <c r="F175" s="127"/>
      <c r="G175" s="127"/>
      <c r="H175" s="127"/>
      <c r="I175" s="127"/>
      <c r="J175" s="127"/>
      <c r="K175" s="127"/>
      <c r="L175" s="127"/>
      <c r="M175" s="127"/>
      <c r="N175" s="127"/>
      <c r="O175" s="127"/>
      <c r="P175" s="127"/>
      <c r="Q175" s="127"/>
      <c r="R175" s="127"/>
      <c r="S175" s="127"/>
      <c r="T175" s="127"/>
      <c r="U175" s="127"/>
      <c r="V175" s="127"/>
      <c r="W175"/>
      <c r="X175"/>
      <c r="Y175"/>
      <c r="Z175"/>
    </row>
    <row r="176" spans="1:26" ht="12.75" customHeight="1" x14ac:dyDescent="0.2">
      <c r="A176" s="259"/>
      <c r="B176" s="260"/>
      <c r="C176" s="261"/>
      <c r="D176" s="127"/>
      <c r="E176" s="127"/>
      <c r="F176" s="127"/>
      <c r="G176" s="127"/>
      <c r="H176" s="127"/>
      <c r="I176" s="127"/>
      <c r="J176" s="127"/>
      <c r="K176" s="127"/>
      <c r="L176" s="127"/>
      <c r="M176" s="127"/>
      <c r="N176" s="127"/>
      <c r="O176" s="127"/>
      <c r="P176" s="127"/>
      <c r="Q176" s="127"/>
      <c r="R176" s="127"/>
      <c r="S176" s="127"/>
      <c r="T176" s="127"/>
      <c r="U176" s="127"/>
      <c r="V176" s="127"/>
      <c r="W176"/>
      <c r="X176"/>
      <c r="Y176"/>
      <c r="Z176"/>
    </row>
    <row r="177" spans="1:26" ht="12.75" customHeight="1" x14ac:dyDescent="0.2">
      <c r="A177" s="259"/>
      <c r="B177" s="260"/>
      <c r="C177" s="261"/>
      <c r="D177" s="127"/>
      <c r="E177" s="127"/>
      <c r="F177" s="127"/>
      <c r="G177" s="127"/>
      <c r="H177" s="127"/>
      <c r="I177" s="127"/>
      <c r="J177" s="127"/>
      <c r="K177" s="127"/>
      <c r="L177" s="127"/>
      <c r="M177" s="127"/>
      <c r="N177" s="127"/>
      <c r="O177" s="127"/>
      <c r="P177" s="127"/>
      <c r="Q177" s="127"/>
      <c r="R177" s="127"/>
      <c r="S177" s="127"/>
      <c r="T177" s="127"/>
      <c r="U177" s="127"/>
      <c r="V177" s="127"/>
      <c r="W177"/>
      <c r="X177"/>
      <c r="Y177"/>
      <c r="Z177"/>
    </row>
    <row r="178" spans="1:26" ht="12.75" customHeight="1" x14ac:dyDescent="0.2">
      <c r="A178" s="259"/>
      <c r="B178" s="260"/>
      <c r="C178" s="261"/>
      <c r="D178" s="127"/>
      <c r="E178" s="127"/>
      <c r="F178" s="127"/>
      <c r="G178" s="127"/>
      <c r="H178" s="127"/>
      <c r="I178" s="127"/>
      <c r="J178" s="127"/>
      <c r="K178" s="127"/>
      <c r="L178" s="127"/>
      <c r="M178" s="127"/>
      <c r="N178" s="127"/>
      <c r="O178" s="127"/>
      <c r="P178" s="127"/>
      <c r="Q178" s="127"/>
      <c r="R178" s="127"/>
      <c r="S178" s="127"/>
      <c r="T178" s="127"/>
      <c r="U178" s="127"/>
      <c r="V178" s="127"/>
      <c r="W178"/>
      <c r="X178"/>
      <c r="Y178"/>
      <c r="Z178"/>
    </row>
    <row r="179" spans="1:26" ht="12.75" customHeight="1" x14ac:dyDescent="0.2">
      <c r="A179" s="259"/>
      <c r="B179" s="260"/>
      <c r="C179" s="261"/>
      <c r="D179" s="127"/>
      <c r="E179" s="127"/>
      <c r="F179" s="127"/>
      <c r="G179" s="127"/>
      <c r="H179" s="127"/>
      <c r="I179" s="127"/>
      <c r="J179" s="127"/>
      <c r="K179" s="127"/>
      <c r="L179" s="127"/>
      <c r="M179" s="127"/>
      <c r="N179" s="127"/>
      <c r="O179" s="127"/>
      <c r="P179" s="127"/>
      <c r="Q179" s="127"/>
      <c r="R179" s="127"/>
      <c r="S179" s="127"/>
      <c r="T179" s="127"/>
      <c r="U179" s="127"/>
      <c r="V179" s="127"/>
      <c r="W179"/>
      <c r="X179"/>
      <c r="Y179"/>
      <c r="Z179"/>
    </row>
    <row r="180" spans="1:26" ht="12.75" customHeight="1" x14ac:dyDescent="0.2">
      <c r="A180" s="259"/>
      <c r="B180" s="260"/>
      <c r="C180" s="261"/>
      <c r="D180" s="127"/>
      <c r="E180" s="127"/>
      <c r="F180" s="127"/>
      <c r="G180" s="127"/>
      <c r="H180" s="127"/>
      <c r="I180" s="127"/>
      <c r="J180" s="127"/>
      <c r="K180" s="127"/>
      <c r="L180" s="127"/>
      <c r="M180" s="127"/>
      <c r="N180" s="127"/>
      <c r="O180" s="127"/>
      <c r="P180" s="127"/>
      <c r="Q180" s="127"/>
      <c r="R180" s="127"/>
      <c r="S180" s="127"/>
      <c r="T180" s="127"/>
      <c r="U180" s="127"/>
      <c r="V180" s="127"/>
      <c r="W180"/>
      <c r="X180"/>
      <c r="Y180"/>
      <c r="Z180"/>
    </row>
    <row r="181" spans="1:26" ht="12.75" customHeight="1" x14ac:dyDescent="0.2">
      <c r="A181" s="259"/>
      <c r="B181" s="260"/>
      <c r="C181" s="261"/>
      <c r="D181" s="127"/>
      <c r="E181" s="127"/>
      <c r="F181" s="127"/>
      <c r="G181" s="127"/>
      <c r="H181" s="127"/>
      <c r="I181" s="127"/>
      <c r="J181" s="127"/>
      <c r="K181" s="127"/>
      <c r="L181" s="127"/>
      <c r="M181" s="127"/>
      <c r="N181" s="127"/>
      <c r="O181" s="127"/>
      <c r="P181" s="127"/>
      <c r="Q181" s="127"/>
      <c r="R181" s="127"/>
      <c r="S181" s="127"/>
      <c r="T181" s="127"/>
      <c r="U181" s="127"/>
      <c r="V181" s="127"/>
      <c r="W181"/>
      <c r="X181"/>
      <c r="Y181"/>
      <c r="Z181"/>
    </row>
    <row r="182" spans="1:26" ht="12.75" customHeight="1" x14ac:dyDescent="0.2">
      <c r="A182" s="259"/>
      <c r="B182" s="260"/>
      <c r="C182" s="261"/>
      <c r="D182" s="127"/>
      <c r="E182" s="127"/>
      <c r="F182" s="127"/>
      <c r="G182" s="127"/>
      <c r="H182" s="127"/>
      <c r="I182" s="127"/>
      <c r="J182" s="127"/>
      <c r="K182" s="127"/>
      <c r="L182" s="127"/>
      <c r="M182" s="127"/>
      <c r="N182" s="127"/>
      <c r="O182" s="127"/>
      <c r="P182" s="127"/>
      <c r="Q182" s="127"/>
      <c r="R182" s="127"/>
      <c r="S182" s="127"/>
      <c r="T182" s="127"/>
      <c r="U182" s="127"/>
      <c r="V182" s="127"/>
      <c r="W182"/>
      <c r="X182"/>
      <c r="Y182"/>
      <c r="Z182"/>
    </row>
    <row r="183" spans="1:26" ht="12.75" customHeight="1" x14ac:dyDescent="0.2">
      <c r="A183" s="259"/>
      <c r="B183" s="260"/>
      <c r="C183" s="261"/>
      <c r="D183" s="127"/>
      <c r="E183" s="127"/>
      <c r="F183" s="127"/>
      <c r="G183" s="127"/>
      <c r="H183" s="127"/>
      <c r="I183" s="127"/>
      <c r="J183" s="127"/>
      <c r="K183" s="127"/>
      <c r="L183" s="127"/>
      <c r="M183" s="127"/>
      <c r="N183" s="127"/>
      <c r="O183" s="127"/>
      <c r="P183" s="127"/>
      <c r="Q183" s="127"/>
      <c r="R183" s="127"/>
      <c r="S183" s="127"/>
      <c r="T183" s="127"/>
      <c r="U183" s="127"/>
      <c r="V183" s="127"/>
      <c r="W183"/>
      <c r="X183"/>
      <c r="Y183"/>
      <c r="Z183"/>
    </row>
    <row r="184" spans="1:26" ht="12.75" customHeight="1" x14ac:dyDescent="0.2">
      <c r="A184" s="259"/>
      <c r="B184" s="260"/>
      <c r="C184" s="261"/>
      <c r="D184" s="127"/>
      <c r="E184" s="127"/>
      <c r="F184" s="127"/>
      <c r="G184" s="127"/>
      <c r="H184" s="127"/>
      <c r="I184" s="127"/>
      <c r="J184" s="127"/>
      <c r="K184" s="127"/>
      <c r="L184" s="127"/>
      <c r="M184" s="127"/>
      <c r="N184" s="127"/>
      <c r="O184" s="127"/>
      <c r="P184" s="127"/>
      <c r="Q184" s="127"/>
      <c r="R184" s="127"/>
      <c r="S184" s="127"/>
      <c r="T184" s="127"/>
      <c r="U184" s="127"/>
      <c r="V184" s="127"/>
      <c r="W184"/>
      <c r="X184"/>
      <c r="Y184"/>
      <c r="Z184"/>
    </row>
    <row r="185" spans="1:26" ht="12.75" customHeight="1" x14ac:dyDescent="0.2">
      <c r="A185" s="259"/>
      <c r="B185" s="260"/>
      <c r="C185" s="261"/>
      <c r="D185" s="127"/>
      <c r="E185" s="127"/>
      <c r="F185" s="127"/>
      <c r="G185" s="127"/>
      <c r="H185" s="127"/>
      <c r="I185" s="127"/>
      <c r="J185" s="127"/>
      <c r="K185" s="127"/>
      <c r="L185" s="127"/>
      <c r="M185" s="127"/>
      <c r="N185" s="127"/>
      <c r="O185" s="127"/>
      <c r="P185" s="127"/>
      <c r="Q185" s="127"/>
      <c r="R185" s="127"/>
      <c r="S185" s="127"/>
      <c r="T185" s="127"/>
      <c r="U185" s="127"/>
      <c r="V185" s="127"/>
      <c r="W185"/>
      <c r="X185"/>
      <c r="Y185"/>
      <c r="Z185"/>
    </row>
    <row r="186" spans="1:26" ht="12.75" customHeight="1" x14ac:dyDescent="0.2">
      <c r="A186" s="259"/>
      <c r="B186" s="260"/>
      <c r="C186" s="261"/>
      <c r="D186" s="127"/>
      <c r="E186" s="127"/>
      <c r="F186" s="127"/>
      <c r="G186" s="127"/>
      <c r="H186" s="127"/>
      <c r="I186" s="127"/>
      <c r="J186" s="127"/>
      <c r="K186" s="127"/>
      <c r="L186" s="127"/>
      <c r="M186" s="127"/>
      <c r="N186" s="127"/>
      <c r="O186" s="127"/>
      <c r="P186" s="127"/>
      <c r="Q186" s="127"/>
      <c r="R186" s="127"/>
      <c r="S186" s="127"/>
      <c r="T186" s="127"/>
      <c r="U186" s="127"/>
      <c r="V186" s="127"/>
      <c r="W186"/>
      <c r="X186"/>
      <c r="Y186"/>
      <c r="Z186"/>
    </row>
    <row r="187" spans="1:26" ht="12.75" customHeight="1" x14ac:dyDescent="0.2">
      <c r="A187" s="259"/>
      <c r="B187" s="260"/>
      <c r="C187" s="261"/>
      <c r="D187" s="127"/>
      <c r="E187" s="127"/>
      <c r="F187" s="127"/>
      <c r="G187" s="127"/>
      <c r="H187" s="127"/>
      <c r="I187" s="127"/>
      <c r="J187" s="127"/>
      <c r="K187" s="127"/>
      <c r="L187" s="127"/>
      <c r="M187" s="127"/>
      <c r="N187" s="127"/>
      <c r="O187" s="127"/>
      <c r="P187" s="127"/>
      <c r="Q187" s="127"/>
      <c r="R187" s="127"/>
      <c r="S187" s="127"/>
      <c r="T187" s="127"/>
      <c r="U187" s="127"/>
      <c r="V187" s="127"/>
      <c r="W187"/>
      <c r="X187"/>
      <c r="Y187"/>
      <c r="Z187"/>
    </row>
    <row r="188" spans="1:26" ht="12.75" customHeight="1" x14ac:dyDescent="0.2">
      <c r="A188" s="259"/>
      <c r="B188" s="260"/>
      <c r="C188" s="261"/>
      <c r="D188" s="127"/>
      <c r="E188" s="127"/>
      <c r="F188" s="127"/>
      <c r="G188" s="127"/>
      <c r="H188" s="127"/>
      <c r="I188" s="127"/>
      <c r="J188" s="127"/>
      <c r="K188" s="127"/>
      <c r="L188" s="127"/>
      <c r="M188" s="127"/>
      <c r="N188" s="127"/>
      <c r="O188" s="127"/>
      <c r="P188" s="127"/>
      <c r="Q188" s="127"/>
      <c r="R188" s="127"/>
      <c r="S188" s="127"/>
      <c r="T188" s="127"/>
      <c r="U188" s="127"/>
      <c r="V188" s="127"/>
      <c r="W188"/>
      <c r="X188"/>
      <c r="Y188"/>
      <c r="Z188"/>
    </row>
    <row r="189" spans="1:26" ht="12.75" customHeight="1" x14ac:dyDescent="0.2">
      <c r="A189" s="259"/>
      <c r="B189" s="260"/>
      <c r="C189" s="261"/>
      <c r="D189" s="127"/>
      <c r="E189" s="127"/>
      <c r="F189" s="127"/>
      <c r="G189" s="127"/>
      <c r="H189" s="127"/>
      <c r="I189" s="127"/>
      <c r="J189" s="127"/>
      <c r="K189" s="127"/>
      <c r="L189" s="127"/>
      <c r="M189" s="127"/>
      <c r="N189" s="127"/>
      <c r="O189" s="127"/>
      <c r="P189" s="127"/>
      <c r="Q189" s="127"/>
      <c r="R189" s="127"/>
      <c r="S189" s="127"/>
      <c r="T189" s="127"/>
      <c r="U189" s="127"/>
      <c r="V189" s="127"/>
      <c r="W189"/>
      <c r="X189"/>
      <c r="Y189"/>
      <c r="Z189"/>
    </row>
    <row r="190" spans="1:26" ht="12.75" customHeight="1" x14ac:dyDescent="0.2">
      <c r="A190" s="259"/>
      <c r="B190" s="260"/>
      <c r="C190" s="261"/>
      <c r="D190" s="127"/>
      <c r="E190" s="127"/>
      <c r="F190" s="127"/>
      <c r="G190" s="127"/>
      <c r="H190" s="127"/>
      <c r="I190" s="127"/>
      <c r="J190" s="127"/>
      <c r="K190" s="127"/>
      <c r="L190" s="127"/>
      <c r="M190" s="127"/>
      <c r="N190" s="127"/>
      <c r="O190" s="127"/>
      <c r="P190" s="127"/>
      <c r="Q190" s="127"/>
      <c r="R190" s="127"/>
      <c r="S190" s="127"/>
      <c r="T190" s="127"/>
      <c r="U190" s="127"/>
      <c r="V190" s="127"/>
      <c r="W190"/>
      <c r="X190"/>
      <c r="Y190"/>
      <c r="Z190"/>
    </row>
    <row r="191" spans="1:26" ht="12.75" customHeight="1" x14ac:dyDescent="0.2">
      <c r="A191" s="259"/>
      <c r="B191" s="260"/>
      <c r="C191" s="261"/>
      <c r="D191" s="127"/>
      <c r="E191" s="127"/>
      <c r="F191" s="127"/>
      <c r="G191" s="127"/>
      <c r="H191" s="127"/>
      <c r="I191" s="127"/>
      <c r="J191" s="127"/>
      <c r="K191" s="127"/>
      <c r="L191" s="127"/>
      <c r="M191" s="127"/>
      <c r="N191" s="127"/>
      <c r="O191" s="127"/>
      <c r="P191" s="127"/>
      <c r="Q191" s="127"/>
      <c r="R191" s="127"/>
      <c r="S191" s="127"/>
      <c r="T191" s="127"/>
      <c r="U191" s="127"/>
      <c r="V191" s="127"/>
      <c r="W191"/>
      <c r="X191"/>
      <c r="Y191"/>
      <c r="Z191"/>
    </row>
    <row r="192" spans="1:26" ht="12.75" customHeight="1" x14ac:dyDescent="0.2">
      <c r="A192" s="259"/>
      <c r="B192" s="260"/>
      <c r="C192" s="261"/>
      <c r="D192" s="127"/>
      <c r="E192" s="127"/>
      <c r="F192" s="127"/>
      <c r="G192" s="127"/>
      <c r="H192" s="127"/>
      <c r="I192" s="127"/>
      <c r="J192" s="127"/>
      <c r="K192" s="127"/>
      <c r="L192" s="127"/>
      <c r="M192" s="127"/>
      <c r="N192" s="127"/>
      <c r="O192" s="127"/>
      <c r="P192" s="127"/>
      <c r="Q192" s="127"/>
      <c r="R192" s="127"/>
      <c r="S192" s="127"/>
      <c r="T192" s="127"/>
      <c r="U192" s="127"/>
      <c r="V192" s="127"/>
      <c r="W192"/>
      <c r="X192"/>
      <c r="Y192"/>
      <c r="Z192"/>
    </row>
    <row r="193" spans="1:26" ht="12.75" customHeight="1" x14ac:dyDescent="0.2">
      <c r="A193" s="259"/>
      <c r="B193" s="260"/>
      <c r="C193" s="261"/>
      <c r="D193" s="127"/>
      <c r="E193" s="127"/>
      <c r="F193" s="127"/>
      <c r="G193" s="127"/>
      <c r="H193" s="127"/>
      <c r="I193" s="127"/>
      <c r="J193" s="127"/>
      <c r="K193" s="127"/>
      <c r="L193" s="127"/>
      <c r="M193" s="127"/>
      <c r="N193" s="127"/>
      <c r="O193" s="127"/>
      <c r="P193" s="127"/>
      <c r="Q193" s="127"/>
      <c r="R193" s="127"/>
      <c r="S193" s="127"/>
      <c r="T193" s="127"/>
      <c r="U193" s="127"/>
      <c r="V193" s="127"/>
      <c r="W193"/>
      <c r="X193"/>
      <c r="Y193"/>
      <c r="Z193"/>
    </row>
    <row r="194" spans="1:26" ht="12.75" customHeight="1" x14ac:dyDescent="0.2">
      <c r="A194" s="259"/>
      <c r="B194" s="260"/>
      <c r="C194" s="261"/>
      <c r="D194" s="127"/>
      <c r="E194" s="127"/>
      <c r="F194" s="127"/>
      <c r="G194" s="127"/>
      <c r="H194" s="127"/>
      <c r="I194" s="127"/>
      <c r="J194" s="127"/>
      <c r="K194" s="127"/>
      <c r="L194" s="127"/>
      <c r="M194" s="127"/>
      <c r="N194" s="127"/>
      <c r="O194" s="127"/>
      <c r="P194" s="127"/>
      <c r="Q194" s="127"/>
      <c r="R194" s="127"/>
      <c r="S194" s="127"/>
      <c r="T194" s="127"/>
      <c r="U194" s="127"/>
      <c r="V194" s="127"/>
      <c r="W194"/>
      <c r="X194"/>
      <c r="Y194"/>
      <c r="Z194"/>
    </row>
    <row r="195" spans="1:26" ht="12.75" customHeight="1" x14ac:dyDescent="0.2">
      <c r="A195" s="259"/>
      <c r="B195" s="260"/>
      <c r="C195" s="261"/>
      <c r="D195" s="127"/>
      <c r="E195" s="127"/>
      <c r="F195" s="127"/>
      <c r="G195" s="127"/>
      <c r="H195" s="127"/>
      <c r="I195" s="127"/>
      <c r="J195" s="127"/>
      <c r="K195" s="127"/>
      <c r="L195" s="127"/>
      <c r="M195" s="127"/>
      <c r="N195" s="127"/>
      <c r="O195" s="127"/>
      <c r="P195" s="127"/>
      <c r="Q195" s="127"/>
      <c r="R195" s="127"/>
      <c r="S195" s="127"/>
      <c r="T195" s="127"/>
      <c r="U195" s="127"/>
      <c r="V195" s="127"/>
      <c r="W195"/>
      <c r="X195"/>
      <c r="Y195"/>
      <c r="Z195"/>
    </row>
    <row r="196" spans="1:26" ht="12.75" customHeight="1" x14ac:dyDescent="0.2">
      <c r="A196" s="259"/>
      <c r="B196" s="260"/>
      <c r="C196" s="261"/>
      <c r="D196" s="127"/>
      <c r="E196" s="127"/>
      <c r="F196" s="127"/>
      <c r="G196" s="127"/>
      <c r="H196" s="127"/>
      <c r="I196" s="127"/>
      <c r="J196" s="127"/>
      <c r="K196" s="127"/>
      <c r="L196" s="127"/>
      <c r="M196" s="127"/>
      <c r="N196" s="127"/>
      <c r="O196" s="127"/>
      <c r="P196" s="127"/>
      <c r="Q196" s="127"/>
      <c r="R196" s="127"/>
      <c r="S196" s="127"/>
      <c r="T196" s="127"/>
      <c r="U196" s="127"/>
      <c r="V196" s="127"/>
      <c r="W196"/>
      <c r="X196"/>
      <c r="Y196"/>
      <c r="Z196"/>
    </row>
    <row r="197" spans="1:26" ht="12.75" customHeight="1" x14ac:dyDescent="0.2">
      <c r="A197" s="259"/>
      <c r="B197" s="260"/>
      <c r="C197" s="261"/>
      <c r="D197" s="127"/>
      <c r="E197" s="127"/>
      <c r="F197" s="127"/>
      <c r="G197" s="127"/>
      <c r="H197" s="127"/>
      <c r="I197" s="127"/>
      <c r="J197" s="127"/>
      <c r="K197" s="127"/>
      <c r="L197" s="127"/>
      <c r="M197" s="127"/>
      <c r="N197" s="127"/>
      <c r="O197" s="127"/>
      <c r="P197" s="127"/>
      <c r="Q197" s="127"/>
      <c r="R197" s="127"/>
      <c r="S197" s="127"/>
      <c r="T197" s="127"/>
      <c r="U197" s="127"/>
      <c r="V197" s="127"/>
      <c r="W197"/>
      <c r="X197"/>
      <c r="Y197"/>
      <c r="Z197"/>
    </row>
    <row r="198" spans="1:26" ht="12.75" customHeight="1" x14ac:dyDescent="0.2">
      <c r="A198" s="259"/>
      <c r="B198" s="260"/>
      <c r="C198" s="261"/>
      <c r="D198" s="127"/>
      <c r="E198" s="127"/>
      <c r="F198" s="127"/>
      <c r="G198" s="127"/>
      <c r="H198" s="127"/>
      <c r="I198" s="127"/>
      <c r="J198" s="127"/>
      <c r="K198" s="127"/>
      <c r="L198" s="127"/>
      <c r="M198" s="127"/>
      <c r="N198" s="127"/>
      <c r="O198" s="127"/>
      <c r="P198" s="127"/>
      <c r="Q198" s="127"/>
      <c r="R198" s="127"/>
      <c r="S198" s="127"/>
      <c r="T198" s="127"/>
      <c r="U198" s="127"/>
      <c r="V198" s="127"/>
      <c r="W198"/>
      <c r="X198"/>
      <c r="Y198"/>
      <c r="Z198"/>
    </row>
    <row r="199" spans="1:26" ht="12.75" customHeight="1" x14ac:dyDescent="0.2">
      <c r="A199" s="259"/>
      <c r="B199" s="260"/>
      <c r="C199" s="261"/>
      <c r="D199" s="127"/>
      <c r="E199" s="127"/>
      <c r="F199" s="127"/>
      <c r="G199" s="127"/>
      <c r="H199" s="127"/>
      <c r="I199" s="127"/>
      <c r="J199" s="127"/>
      <c r="K199" s="127"/>
      <c r="L199" s="127"/>
      <c r="M199" s="127"/>
      <c r="N199" s="127"/>
      <c r="O199" s="127"/>
      <c r="P199" s="127"/>
      <c r="Q199" s="127"/>
      <c r="R199" s="127"/>
      <c r="S199" s="127"/>
      <c r="T199" s="127"/>
      <c r="U199" s="127"/>
      <c r="V199" s="127"/>
      <c r="W199"/>
      <c r="X199"/>
      <c r="Y199"/>
      <c r="Z199"/>
    </row>
    <row r="200" spans="1:26" ht="12.75" customHeight="1" x14ac:dyDescent="0.2">
      <c r="A200" s="259"/>
      <c r="B200" s="260"/>
      <c r="C200" s="261"/>
      <c r="D200" s="127"/>
      <c r="E200" s="127"/>
      <c r="F200" s="127"/>
      <c r="G200" s="127"/>
      <c r="H200" s="127"/>
      <c r="I200" s="127"/>
      <c r="J200" s="127"/>
      <c r="K200" s="127"/>
      <c r="L200" s="127"/>
      <c r="M200" s="127"/>
      <c r="N200" s="127"/>
      <c r="O200" s="127"/>
      <c r="P200" s="127"/>
      <c r="Q200" s="127"/>
      <c r="R200" s="127"/>
      <c r="S200" s="127"/>
      <c r="T200" s="127"/>
      <c r="U200" s="127"/>
      <c r="V200" s="127"/>
      <c r="W200"/>
      <c r="X200"/>
      <c r="Y200"/>
      <c r="Z200"/>
    </row>
    <row r="201" spans="1:26" ht="12.75" customHeight="1" x14ac:dyDescent="0.2">
      <c r="A201" s="259"/>
      <c r="B201" s="260"/>
      <c r="C201" s="261"/>
      <c r="D201" s="127"/>
      <c r="E201" s="127"/>
      <c r="F201" s="127"/>
      <c r="G201" s="127"/>
      <c r="H201" s="127"/>
      <c r="I201" s="127"/>
      <c r="J201" s="127"/>
      <c r="K201" s="127"/>
      <c r="L201" s="127"/>
      <c r="M201" s="127"/>
      <c r="N201" s="127"/>
      <c r="O201" s="127"/>
      <c r="P201" s="127"/>
      <c r="Q201" s="127"/>
      <c r="R201" s="127"/>
      <c r="S201" s="127"/>
      <c r="T201" s="127"/>
      <c r="U201" s="127"/>
      <c r="V201" s="127"/>
      <c r="W201"/>
      <c r="X201"/>
      <c r="Y201"/>
      <c r="Z201"/>
    </row>
    <row r="202" spans="1:26" ht="12.75" customHeight="1" x14ac:dyDescent="0.2">
      <c r="A202" s="259"/>
      <c r="B202" s="260"/>
      <c r="C202" s="261"/>
      <c r="D202" s="127"/>
      <c r="E202" s="127"/>
      <c r="F202" s="127"/>
      <c r="G202" s="127"/>
      <c r="H202" s="127"/>
      <c r="I202" s="127"/>
      <c r="J202" s="127"/>
      <c r="K202" s="127"/>
      <c r="L202" s="127"/>
      <c r="M202" s="127"/>
      <c r="N202" s="127"/>
      <c r="O202" s="127"/>
      <c r="P202" s="127"/>
      <c r="Q202" s="127"/>
      <c r="R202" s="127"/>
      <c r="S202" s="127"/>
      <c r="T202" s="127"/>
      <c r="U202" s="127"/>
      <c r="V202" s="127"/>
      <c r="W202"/>
      <c r="X202"/>
      <c r="Y202"/>
      <c r="Z202"/>
    </row>
    <row r="203" spans="1:26" ht="12.75" customHeight="1" x14ac:dyDescent="0.2">
      <c r="A203" s="259"/>
      <c r="B203" s="260"/>
      <c r="C203" s="261"/>
      <c r="D203" s="127"/>
      <c r="E203" s="127"/>
      <c r="F203" s="127"/>
      <c r="G203" s="127"/>
      <c r="H203" s="127"/>
      <c r="I203" s="127"/>
      <c r="J203" s="127"/>
      <c r="K203" s="127"/>
      <c r="L203" s="127"/>
      <c r="M203" s="127"/>
      <c r="N203" s="127"/>
      <c r="O203" s="127"/>
      <c r="P203" s="127"/>
      <c r="Q203" s="127"/>
      <c r="R203" s="127"/>
      <c r="S203" s="127"/>
      <c r="T203" s="127"/>
      <c r="U203" s="127"/>
      <c r="V203" s="127"/>
      <c r="W203"/>
      <c r="X203"/>
      <c r="Y203"/>
      <c r="Z203"/>
    </row>
    <row r="204" spans="1:26" ht="12.75" customHeight="1" x14ac:dyDescent="0.2">
      <c r="A204" s="259"/>
      <c r="B204" s="260"/>
      <c r="C204" s="261"/>
      <c r="D204" s="127"/>
      <c r="E204" s="127"/>
      <c r="F204" s="127"/>
      <c r="G204" s="127"/>
      <c r="H204" s="127"/>
      <c r="I204" s="127"/>
      <c r="J204" s="127"/>
      <c r="K204" s="127"/>
      <c r="L204" s="127"/>
      <c r="M204" s="127"/>
      <c r="N204" s="127"/>
      <c r="O204" s="127"/>
      <c r="P204" s="127"/>
      <c r="Q204" s="127"/>
      <c r="R204" s="127"/>
      <c r="S204" s="127"/>
      <c r="T204" s="127"/>
      <c r="U204" s="127"/>
      <c r="V204" s="127"/>
      <c r="W204"/>
      <c r="X204"/>
      <c r="Y204"/>
      <c r="Z204"/>
    </row>
    <row r="205" spans="1:26" ht="12.75" customHeight="1" x14ac:dyDescent="0.2">
      <c r="A205" s="259"/>
      <c r="B205" s="260"/>
      <c r="C205" s="261"/>
      <c r="D205" s="127"/>
      <c r="E205" s="127"/>
      <c r="F205" s="127"/>
      <c r="G205" s="127"/>
      <c r="H205" s="127"/>
      <c r="I205" s="127"/>
      <c r="J205" s="127"/>
      <c r="K205" s="127"/>
      <c r="L205" s="127"/>
      <c r="M205" s="127"/>
      <c r="N205" s="127"/>
      <c r="O205" s="127"/>
      <c r="P205" s="127"/>
      <c r="Q205" s="127"/>
      <c r="R205" s="127"/>
      <c r="S205" s="127"/>
      <c r="T205" s="127"/>
      <c r="U205" s="127"/>
      <c r="V205" s="127"/>
      <c r="W205"/>
      <c r="X205"/>
      <c r="Y205"/>
      <c r="Z205"/>
    </row>
    <row r="206" spans="1:26" ht="12.75" customHeight="1" x14ac:dyDescent="0.2">
      <c r="A206" s="259"/>
      <c r="B206" s="260"/>
      <c r="C206" s="261"/>
      <c r="D206" s="127"/>
      <c r="E206" s="127"/>
      <c r="F206" s="127"/>
      <c r="G206" s="127"/>
      <c r="H206" s="127"/>
      <c r="I206" s="127"/>
      <c r="J206" s="127"/>
      <c r="K206" s="127"/>
      <c r="L206" s="127"/>
      <c r="M206" s="127"/>
      <c r="N206" s="127"/>
      <c r="O206" s="127"/>
      <c r="P206" s="127"/>
      <c r="Q206" s="127"/>
      <c r="R206" s="127"/>
      <c r="S206" s="127"/>
      <c r="T206" s="127"/>
      <c r="U206" s="127"/>
      <c r="V206" s="127"/>
      <c r="W206"/>
      <c r="X206"/>
      <c r="Y206"/>
      <c r="Z206"/>
    </row>
    <row r="207" spans="1:26" ht="12.75" customHeight="1" x14ac:dyDescent="0.2">
      <c r="A207" s="259"/>
      <c r="B207" s="260"/>
      <c r="C207" s="261"/>
      <c r="D207" s="127"/>
      <c r="E207" s="127"/>
      <c r="F207" s="127"/>
      <c r="G207" s="127"/>
      <c r="H207" s="127"/>
      <c r="I207" s="127"/>
      <c r="J207" s="127"/>
      <c r="K207" s="127"/>
      <c r="L207" s="127"/>
      <c r="M207" s="127"/>
      <c r="N207" s="127"/>
      <c r="O207" s="127"/>
      <c r="P207" s="127"/>
      <c r="Q207" s="127"/>
      <c r="R207" s="127"/>
      <c r="S207" s="127"/>
      <c r="T207" s="127"/>
      <c r="U207" s="127"/>
      <c r="V207" s="127"/>
      <c r="W207"/>
      <c r="X207"/>
      <c r="Y207"/>
      <c r="Z207"/>
    </row>
    <row r="208" spans="1:26" ht="12.75" customHeight="1" x14ac:dyDescent="0.2">
      <c r="A208" s="259"/>
      <c r="B208" s="260"/>
      <c r="C208" s="261"/>
      <c r="D208" s="127"/>
      <c r="E208" s="127"/>
      <c r="F208" s="127"/>
      <c r="G208" s="127"/>
      <c r="H208" s="127"/>
      <c r="I208" s="127"/>
      <c r="J208" s="127"/>
      <c r="K208" s="127"/>
      <c r="L208" s="127"/>
      <c r="M208" s="127"/>
      <c r="N208" s="127"/>
      <c r="O208" s="127"/>
      <c r="P208" s="127"/>
      <c r="Q208" s="127"/>
      <c r="R208" s="127"/>
      <c r="S208" s="127"/>
      <c r="T208" s="127"/>
      <c r="U208" s="127"/>
      <c r="V208" s="127"/>
      <c r="W208"/>
      <c r="X208"/>
      <c r="Y208"/>
      <c r="Z208"/>
    </row>
    <row r="209" spans="1:26" ht="12.75" customHeight="1" x14ac:dyDescent="0.2">
      <c r="A209" s="259"/>
      <c r="B209" s="260"/>
      <c r="C209" s="261"/>
      <c r="D209" s="127"/>
      <c r="E209" s="127"/>
      <c r="F209" s="127"/>
      <c r="G209" s="127"/>
      <c r="H209" s="127"/>
      <c r="I209" s="127"/>
      <c r="J209" s="127"/>
      <c r="K209" s="127"/>
      <c r="L209" s="127"/>
      <c r="M209" s="127"/>
      <c r="N209" s="127"/>
      <c r="O209" s="127"/>
      <c r="P209" s="127"/>
      <c r="Q209" s="127"/>
      <c r="R209" s="127"/>
      <c r="S209" s="127"/>
      <c r="T209" s="127"/>
      <c r="U209" s="127"/>
      <c r="V209" s="127"/>
      <c r="W209"/>
      <c r="X209"/>
      <c r="Y209"/>
      <c r="Z209"/>
    </row>
    <row r="210" spans="1:26" ht="12.75" customHeight="1" x14ac:dyDescent="0.2">
      <c r="A210" s="259"/>
      <c r="B210" s="260"/>
      <c r="C210" s="261"/>
      <c r="D210" s="127"/>
      <c r="E210" s="127"/>
      <c r="F210" s="127"/>
      <c r="G210" s="127"/>
      <c r="H210" s="127"/>
      <c r="I210" s="127"/>
      <c r="J210" s="127"/>
      <c r="K210" s="127"/>
      <c r="L210" s="127"/>
      <c r="M210" s="127"/>
      <c r="N210" s="127"/>
      <c r="O210" s="127"/>
      <c r="P210" s="127"/>
      <c r="Q210" s="127"/>
      <c r="R210" s="127"/>
      <c r="S210" s="127"/>
      <c r="T210" s="127"/>
      <c r="U210" s="127"/>
      <c r="V210" s="127"/>
      <c r="W210"/>
      <c r="X210"/>
      <c r="Y210"/>
      <c r="Z210"/>
    </row>
    <row r="211" spans="1:26" ht="12.75" customHeight="1" x14ac:dyDescent="0.2">
      <c r="A211" s="259"/>
      <c r="B211" s="260"/>
      <c r="C211" s="261"/>
      <c r="D211" s="127"/>
      <c r="E211" s="127"/>
      <c r="F211" s="127"/>
      <c r="G211" s="127"/>
      <c r="H211" s="127"/>
      <c r="I211" s="127"/>
      <c r="J211" s="127"/>
      <c r="K211" s="127"/>
      <c r="L211" s="127"/>
      <c r="M211" s="127"/>
      <c r="N211" s="127"/>
      <c r="O211" s="127"/>
      <c r="P211" s="127"/>
      <c r="Q211" s="127"/>
      <c r="R211" s="127"/>
      <c r="S211" s="127"/>
      <c r="T211" s="127"/>
      <c r="U211" s="127"/>
      <c r="V211" s="127"/>
      <c r="W211"/>
      <c r="X211"/>
      <c r="Y211"/>
      <c r="Z211"/>
    </row>
    <row r="212" spans="1:26" ht="12.75" customHeight="1" x14ac:dyDescent="0.2">
      <c r="A212" s="259"/>
      <c r="B212" s="260"/>
      <c r="C212" s="261"/>
      <c r="D212" s="127"/>
      <c r="E212" s="127"/>
      <c r="F212" s="127"/>
      <c r="G212" s="127"/>
      <c r="H212" s="127"/>
      <c r="I212" s="127"/>
      <c r="J212" s="127"/>
      <c r="K212" s="127"/>
      <c r="L212" s="127"/>
      <c r="M212" s="127"/>
      <c r="N212" s="127"/>
      <c r="O212" s="127"/>
      <c r="P212" s="127"/>
      <c r="Q212" s="127"/>
      <c r="R212" s="127"/>
      <c r="S212" s="127"/>
      <c r="T212" s="127"/>
      <c r="U212" s="127"/>
      <c r="V212" s="127"/>
      <c r="W212"/>
      <c r="X212"/>
      <c r="Y212"/>
      <c r="Z212"/>
    </row>
    <row r="213" spans="1:26" ht="12.75" customHeight="1" x14ac:dyDescent="0.2">
      <c r="A213" s="259"/>
      <c r="B213" s="260"/>
      <c r="C213" s="261"/>
      <c r="D213" s="127"/>
      <c r="E213" s="127"/>
      <c r="F213" s="127"/>
      <c r="G213" s="127"/>
      <c r="H213" s="127"/>
      <c r="I213" s="127"/>
      <c r="J213" s="127"/>
      <c r="K213" s="127"/>
      <c r="L213" s="127"/>
      <c r="M213" s="127"/>
      <c r="N213" s="127"/>
      <c r="O213" s="127"/>
      <c r="P213" s="127"/>
      <c r="Q213" s="127"/>
      <c r="R213" s="127"/>
      <c r="S213" s="127"/>
      <c r="T213" s="127"/>
      <c r="U213" s="127"/>
      <c r="V213" s="127"/>
      <c r="W213"/>
      <c r="X213"/>
      <c r="Y213"/>
      <c r="Z213"/>
    </row>
    <row r="214" spans="1:26" ht="12.75" customHeight="1" x14ac:dyDescent="0.2">
      <c r="A214" s="259"/>
      <c r="B214" s="260"/>
      <c r="C214" s="261"/>
      <c r="D214" s="127"/>
      <c r="E214" s="127"/>
      <c r="F214" s="127"/>
      <c r="G214" s="127"/>
      <c r="H214" s="127"/>
      <c r="I214" s="127"/>
      <c r="J214" s="127"/>
      <c r="K214" s="127"/>
      <c r="L214" s="127"/>
      <c r="M214" s="127"/>
      <c r="N214" s="127"/>
      <c r="O214" s="127"/>
      <c r="P214" s="127"/>
      <c r="Q214" s="127"/>
      <c r="R214" s="127"/>
      <c r="S214" s="127"/>
      <c r="T214" s="127"/>
      <c r="U214" s="127"/>
      <c r="V214" s="127"/>
      <c r="W214"/>
      <c r="X214"/>
      <c r="Y214"/>
      <c r="Z214"/>
    </row>
    <row r="215" spans="1:26" ht="12.75" customHeight="1" x14ac:dyDescent="0.2">
      <c r="A215" s="259"/>
      <c r="B215" s="260"/>
      <c r="C215" s="261"/>
      <c r="D215" s="127"/>
      <c r="E215" s="127"/>
      <c r="F215" s="127"/>
      <c r="G215" s="127"/>
      <c r="H215" s="127"/>
      <c r="I215" s="127"/>
      <c r="J215" s="127"/>
      <c r="K215" s="127"/>
      <c r="L215" s="127"/>
      <c r="M215" s="127"/>
      <c r="N215" s="127"/>
      <c r="O215" s="127"/>
      <c r="P215" s="127"/>
      <c r="Q215" s="127"/>
      <c r="R215" s="127"/>
      <c r="S215" s="127"/>
      <c r="T215" s="127"/>
      <c r="U215" s="127"/>
      <c r="V215" s="127"/>
      <c r="W215"/>
      <c r="X215"/>
      <c r="Y215"/>
      <c r="Z215"/>
    </row>
    <row r="216" spans="1:26" ht="12.75" customHeight="1" x14ac:dyDescent="0.2">
      <c r="A216" s="259"/>
      <c r="B216" s="260"/>
      <c r="C216" s="261"/>
      <c r="D216" s="127"/>
      <c r="E216" s="127"/>
      <c r="F216" s="127"/>
      <c r="G216" s="127"/>
      <c r="H216" s="127"/>
      <c r="I216" s="127"/>
      <c r="J216" s="127"/>
      <c r="K216" s="127"/>
      <c r="L216" s="127"/>
      <c r="M216" s="127"/>
      <c r="N216" s="127"/>
      <c r="O216" s="127"/>
      <c r="P216" s="127"/>
      <c r="Q216" s="127"/>
      <c r="R216" s="127"/>
      <c r="S216" s="127"/>
      <c r="T216" s="127"/>
      <c r="U216" s="127"/>
      <c r="V216" s="127"/>
      <c r="W216"/>
      <c r="X216"/>
      <c r="Y216"/>
      <c r="Z216"/>
    </row>
    <row r="217" spans="1:26" ht="12.75" customHeight="1" x14ac:dyDescent="0.2">
      <c r="A217" s="259"/>
      <c r="B217" s="260"/>
      <c r="C217" s="261"/>
      <c r="D217" s="127"/>
      <c r="E217" s="127"/>
      <c r="F217" s="127"/>
      <c r="G217" s="127"/>
      <c r="H217" s="127"/>
      <c r="I217" s="127"/>
      <c r="J217" s="127"/>
      <c r="K217" s="127"/>
      <c r="L217" s="127"/>
      <c r="M217" s="127"/>
      <c r="N217" s="127"/>
      <c r="O217" s="127"/>
      <c r="P217" s="127"/>
      <c r="Q217" s="127"/>
      <c r="R217" s="127"/>
      <c r="S217" s="127"/>
      <c r="T217" s="127"/>
      <c r="U217" s="127"/>
      <c r="V217" s="127"/>
      <c r="W217"/>
      <c r="X217"/>
      <c r="Y217"/>
      <c r="Z217"/>
    </row>
    <row r="218" spans="1:26" ht="12.75" customHeight="1" x14ac:dyDescent="0.2">
      <c r="A218" s="259"/>
      <c r="B218" s="260"/>
      <c r="C218" s="261"/>
      <c r="D218" s="127"/>
      <c r="E218" s="127"/>
      <c r="F218" s="127"/>
      <c r="G218" s="127"/>
      <c r="H218" s="127"/>
      <c r="I218" s="127"/>
      <c r="J218" s="127"/>
      <c r="K218" s="127"/>
      <c r="L218" s="127"/>
      <c r="M218" s="127"/>
      <c r="N218" s="127"/>
      <c r="O218" s="127"/>
      <c r="P218" s="127"/>
      <c r="Q218" s="127"/>
      <c r="R218" s="127"/>
      <c r="S218" s="127"/>
      <c r="T218" s="127"/>
      <c r="U218" s="127"/>
      <c r="V218" s="127"/>
      <c r="W218"/>
      <c r="X218"/>
      <c r="Y218"/>
      <c r="Z218"/>
    </row>
    <row r="219" spans="1:26" ht="12.75" customHeight="1" x14ac:dyDescent="0.2">
      <c r="A219" s="259"/>
      <c r="B219" s="260"/>
      <c r="C219" s="261"/>
      <c r="D219" s="127"/>
      <c r="E219" s="127"/>
      <c r="F219" s="127"/>
      <c r="G219" s="127"/>
      <c r="H219" s="127"/>
      <c r="I219" s="127"/>
      <c r="J219" s="127"/>
      <c r="K219" s="127"/>
      <c r="L219" s="127"/>
      <c r="M219" s="127"/>
      <c r="N219" s="127"/>
      <c r="O219" s="127"/>
      <c r="P219" s="127"/>
      <c r="Q219" s="127"/>
      <c r="R219" s="127"/>
      <c r="S219" s="127"/>
      <c r="T219" s="127"/>
      <c r="U219" s="127"/>
      <c r="V219" s="127"/>
      <c r="W219"/>
      <c r="X219"/>
      <c r="Y219"/>
      <c r="Z219"/>
    </row>
    <row r="220" spans="1:26" ht="12.75" customHeight="1" x14ac:dyDescent="0.2">
      <c r="A220" s="259"/>
      <c r="B220" s="260"/>
      <c r="C220" s="261"/>
      <c r="D220" s="127"/>
      <c r="E220" s="127"/>
      <c r="F220" s="127"/>
      <c r="G220" s="127"/>
      <c r="H220" s="127"/>
      <c r="I220" s="127"/>
      <c r="J220" s="127"/>
      <c r="K220" s="127"/>
      <c r="L220" s="127"/>
      <c r="M220" s="127"/>
      <c r="N220" s="127"/>
      <c r="O220" s="127"/>
      <c r="P220" s="127"/>
      <c r="Q220" s="127"/>
      <c r="R220" s="127"/>
      <c r="S220" s="127"/>
      <c r="T220" s="127"/>
      <c r="U220" s="127"/>
      <c r="V220" s="127"/>
      <c r="W220"/>
      <c r="X220"/>
      <c r="Y220"/>
      <c r="Z220"/>
    </row>
    <row r="221" spans="1:26" ht="12.75" customHeight="1" x14ac:dyDescent="0.2">
      <c r="A221" s="259"/>
      <c r="B221" s="260"/>
      <c r="C221" s="261"/>
      <c r="D221" s="127"/>
      <c r="E221" s="127"/>
      <c r="F221" s="127"/>
      <c r="G221" s="127"/>
      <c r="H221" s="127"/>
      <c r="I221" s="127"/>
      <c r="J221" s="127"/>
      <c r="K221" s="127"/>
      <c r="L221" s="127"/>
      <c r="M221" s="127"/>
      <c r="N221" s="127"/>
      <c r="O221" s="127"/>
      <c r="P221" s="127"/>
      <c r="Q221" s="127"/>
      <c r="R221" s="127"/>
      <c r="S221" s="127"/>
      <c r="T221" s="127"/>
      <c r="U221" s="127"/>
      <c r="V221" s="127"/>
      <c r="W221"/>
      <c r="X221"/>
      <c r="Y221"/>
      <c r="Z221"/>
    </row>
    <row r="222" spans="1:26" ht="12.75" customHeight="1" x14ac:dyDescent="0.2">
      <c r="A222" s="259"/>
      <c r="B222" s="260"/>
      <c r="C222" s="261"/>
      <c r="D222" s="127"/>
      <c r="E222" s="127"/>
      <c r="F222" s="127"/>
      <c r="G222" s="127"/>
      <c r="H222" s="127"/>
      <c r="I222" s="127"/>
      <c r="J222" s="127"/>
      <c r="K222" s="127"/>
      <c r="L222" s="127"/>
      <c r="M222" s="127"/>
      <c r="N222" s="127"/>
      <c r="O222" s="127"/>
      <c r="P222" s="127"/>
      <c r="Q222" s="127"/>
      <c r="R222" s="127"/>
      <c r="S222" s="127"/>
      <c r="T222" s="127"/>
      <c r="U222" s="127"/>
      <c r="V222" s="127"/>
      <c r="W222"/>
      <c r="X222"/>
      <c r="Y222"/>
      <c r="Z222"/>
    </row>
    <row r="223" spans="1:26" ht="12.75" customHeight="1" x14ac:dyDescent="0.2">
      <c r="A223" s="259"/>
      <c r="B223" s="260"/>
      <c r="C223" s="261"/>
      <c r="D223" s="127"/>
      <c r="E223" s="127"/>
      <c r="F223" s="127"/>
      <c r="G223" s="127"/>
      <c r="H223" s="127"/>
      <c r="I223" s="127"/>
      <c r="J223" s="127"/>
      <c r="K223" s="127"/>
      <c r="L223" s="127"/>
      <c r="M223" s="127"/>
      <c r="N223" s="127"/>
      <c r="O223" s="127"/>
      <c r="P223" s="127"/>
      <c r="Q223" s="127"/>
      <c r="R223" s="127"/>
      <c r="S223" s="127"/>
      <c r="T223" s="127"/>
      <c r="U223" s="127"/>
      <c r="V223" s="127"/>
      <c r="W223"/>
      <c r="X223"/>
      <c r="Y223"/>
      <c r="Z223"/>
    </row>
    <row r="224" spans="1:26" ht="12.75" customHeight="1" x14ac:dyDescent="0.2">
      <c r="A224" s="259"/>
      <c r="B224" s="260"/>
      <c r="C224" s="261"/>
      <c r="D224" s="127"/>
      <c r="E224" s="127"/>
      <c r="F224" s="127"/>
      <c r="G224" s="127"/>
      <c r="H224" s="127"/>
      <c r="I224" s="127"/>
      <c r="J224" s="127"/>
      <c r="K224" s="127"/>
      <c r="L224" s="127"/>
      <c r="M224" s="127"/>
      <c r="N224" s="127"/>
      <c r="O224" s="127"/>
      <c r="P224" s="127"/>
      <c r="Q224" s="127"/>
      <c r="R224" s="127"/>
      <c r="S224" s="127"/>
      <c r="T224" s="127"/>
      <c r="U224" s="127"/>
      <c r="V224" s="127"/>
      <c r="W224"/>
      <c r="X224"/>
      <c r="Y224"/>
      <c r="Z224"/>
    </row>
    <row r="225" spans="1:26" ht="12.75" customHeight="1" x14ac:dyDescent="0.2">
      <c r="A225" s="259"/>
      <c r="B225" s="260"/>
      <c r="C225" s="261"/>
      <c r="D225" s="127"/>
      <c r="E225" s="127"/>
      <c r="F225" s="127"/>
      <c r="G225" s="127"/>
      <c r="H225" s="127"/>
      <c r="I225" s="127"/>
      <c r="J225" s="127"/>
      <c r="K225" s="127"/>
      <c r="L225" s="127"/>
      <c r="M225" s="127"/>
      <c r="N225" s="127"/>
      <c r="O225" s="127"/>
      <c r="P225" s="127"/>
      <c r="Q225" s="127"/>
      <c r="R225" s="127"/>
      <c r="S225" s="127"/>
      <c r="T225" s="127"/>
      <c r="U225" s="127"/>
      <c r="V225" s="127"/>
      <c r="W225"/>
      <c r="X225"/>
      <c r="Y225"/>
      <c r="Z225"/>
    </row>
    <row r="226" spans="1:26" ht="12.75" customHeight="1" x14ac:dyDescent="0.2">
      <c r="A226" s="259"/>
      <c r="B226" s="260"/>
      <c r="C226" s="261"/>
      <c r="D226" s="127"/>
      <c r="E226" s="127"/>
      <c r="F226" s="127"/>
      <c r="G226" s="127"/>
      <c r="H226" s="127"/>
      <c r="I226" s="127"/>
      <c r="J226" s="127"/>
      <c r="K226" s="127"/>
      <c r="L226" s="127"/>
      <c r="M226" s="127"/>
      <c r="N226" s="127"/>
      <c r="O226" s="127"/>
      <c r="P226" s="127"/>
      <c r="Q226" s="127"/>
      <c r="R226" s="127"/>
      <c r="S226" s="127"/>
      <c r="T226" s="127"/>
      <c r="U226" s="127"/>
      <c r="V226" s="127"/>
      <c r="W226"/>
      <c r="X226"/>
      <c r="Y226"/>
      <c r="Z226"/>
    </row>
    <row r="227" spans="1:26" ht="12.75" customHeight="1" x14ac:dyDescent="0.2">
      <c r="A227" s="259"/>
      <c r="B227" s="260"/>
      <c r="C227" s="261"/>
      <c r="D227" s="127"/>
      <c r="E227" s="127"/>
      <c r="F227" s="127"/>
      <c r="G227" s="127"/>
      <c r="H227" s="127"/>
      <c r="I227" s="127"/>
      <c r="J227" s="127"/>
      <c r="K227" s="127"/>
      <c r="L227" s="127"/>
      <c r="M227" s="127"/>
      <c r="N227" s="127"/>
      <c r="O227" s="127"/>
      <c r="P227" s="127"/>
      <c r="Q227" s="127"/>
      <c r="R227" s="127"/>
      <c r="S227" s="127"/>
      <c r="T227" s="127"/>
      <c r="U227" s="127"/>
      <c r="V227" s="127"/>
      <c r="W227"/>
      <c r="X227"/>
      <c r="Y227"/>
      <c r="Z227"/>
    </row>
    <row r="228" spans="1:26" ht="12.75" customHeight="1" x14ac:dyDescent="0.2">
      <c r="A228" s="259"/>
      <c r="B228" s="260"/>
      <c r="C228" s="261"/>
      <c r="D228" s="127"/>
      <c r="E228" s="127"/>
      <c r="F228" s="127"/>
      <c r="G228" s="127"/>
      <c r="H228" s="127"/>
      <c r="I228" s="127"/>
      <c r="J228" s="127"/>
      <c r="K228" s="127"/>
      <c r="L228" s="127"/>
      <c r="M228" s="127"/>
      <c r="N228" s="127"/>
      <c r="O228" s="127"/>
      <c r="P228" s="127"/>
      <c r="Q228" s="127"/>
      <c r="R228" s="127"/>
      <c r="S228" s="127"/>
      <c r="T228" s="127"/>
      <c r="U228" s="127"/>
      <c r="V228" s="127"/>
      <c r="W228"/>
      <c r="X228"/>
      <c r="Y228"/>
      <c r="Z228"/>
    </row>
    <row r="229" spans="1:26" ht="12.75" customHeight="1" x14ac:dyDescent="0.2">
      <c r="A229" s="259"/>
      <c r="B229" s="260"/>
      <c r="C229" s="261"/>
      <c r="D229" s="127"/>
      <c r="E229" s="127"/>
      <c r="F229" s="127"/>
      <c r="G229" s="127"/>
      <c r="H229" s="127"/>
      <c r="I229" s="127"/>
      <c r="J229" s="127"/>
      <c r="K229" s="127"/>
      <c r="L229" s="127"/>
      <c r="M229" s="127"/>
      <c r="N229" s="127"/>
      <c r="O229" s="127"/>
      <c r="P229" s="127"/>
      <c r="Q229" s="127"/>
      <c r="R229" s="127"/>
      <c r="S229" s="127"/>
      <c r="T229" s="127"/>
      <c r="U229" s="127"/>
      <c r="V229" s="127"/>
      <c r="W229"/>
      <c r="X229"/>
      <c r="Y229"/>
      <c r="Z229"/>
    </row>
    <row r="230" spans="1:26" ht="12.75" customHeight="1" x14ac:dyDescent="0.2">
      <c r="A230" s="259"/>
      <c r="B230" s="260"/>
      <c r="C230" s="261"/>
      <c r="D230" s="127"/>
      <c r="E230" s="127"/>
      <c r="F230" s="127"/>
      <c r="G230" s="127"/>
      <c r="H230" s="127"/>
      <c r="I230" s="127"/>
      <c r="J230" s="127"/>
      <c r="K230" s="127"/>
      <c r="L230" s="127"/>
      <c r="M230" s="127"/>
      <c r="N230" s="127"/>
      <c r="O230" s="127"/>
      <c r="P230" s="127"/>
      <c r="Q230" s="127"/>
      <c r="R230" s="127"/>
      <c r="S230" s="127"/>
      <c r="T230" s="127"/>
      <c r="U230" s="127"/>
      <c r="V230" s="127"/>
      <c r="W230"/>
      <c r="X230"/>
      <c r="Y230"/>
      <c r="Z230"/>
    </row>
    <row r="231" spans="1:26" ht="12.75" customHeight="1" x14ac:dyDescent="0.2">
      <c r="A231" s="259"/>
      <c r="B231" s="260"/>
      <c r="C231" s="261"/>
      <c r="D231" s="127"/>
      <c r="E231" s="127"/>
      <c r="F231" s="127"/>
      <c r="G231" s="127"/>
      <c r="H231" s="127"/>
      <c r="I231" s="127"/>
      <c r="J231" s="127"/>
      <c r="K231" s="127"/>
      <c r="L231" s="127"/>
      <c r="M231" s="127"/>
      <c r="N231" s="127"/>
      <c r="O231" s="127"/>
      <c r="P231" s="127"/>
      <c r="Q231" s="127"/>
      <c r="R231" s="127"/>
      <c r="S231" s="127"/>
      <c r="T231" s="127"/>
      <c r="U231" s="127"/>
      <c r="V231" s="127"/>
      <c r="W231"/>
      <c r="X231"/>
      <c r="Y231"/>
      <c r="Z231"/>
    </row>
    <row r="232" spans="1:26" ht="12.75" customHeight="1" x14ac:dyDescent="0.2">
      <c r="A232" s="259"/>
      <c r="B232" s="260"/>
      <c r="C232" s="261"/>
      <c r="D232" s="127"/>
      <c r="E232" s="127"/>
      <c r="F232" s="127"/>
      <c r="G232" s="127"/>
      <c r="H232" s="127"/>
      <c r="I232" s="127"/>
      <c r="J232" s="127"/>
      <c r="K232" s="127"/>
      <c r="L232" s="127"/>
      <c r="M232" s="127"/>
      <c r="N232" s="127"/>
      <c r="O232" s="127"/>
      <c r="P232" s="127"/>
      <c r="Q232" s="127"/>
      <c r="R232" s="127"/>
      <c r="S232" s="127"/>
      <c r="T232" s="127"/>
      <c r="U232" s="127"/>
      <c r="V232" s="127"/>
      <c r="W232"/>
      <c r="X232"/>
      <c r="Y232"/>
      <c r="Z232"/>
    </row>
    <row r="233" spans="1:26" ht="12.75" customHeight="1" x14ac:dyDescent="0.2">
      <c r="A233" s="259"/>
      <c r="B233" s="260"/>
      <c r="C233" s="261"/>
      <c r="D233" s="127"/>
      <c r="E233" s="127"/>
      <c r="F233" s="127"/>
      <c r="G233" s="127"/>
      <c r="H233" s="127"/>
      <c r="I233" s="127"/>
      <c r="J233" s="127"/>
      <c r="K233" s="127"/>
      <c r="L233" s="127"/>
      <c r="M233" s="127"/>
      <c r="N233" s="127"/>
      <c r="O233" s="127"/>
      <c r="P233" s="127"/>
      <c r="Q233" s="127"/>
      <c r="R233" s="127"/>
      <c r="S233" s="127"/>
      <c r="T233" s="127"/>
      <c r="U233" s="127"/>
      <c r="V233" s="127"/>
      <c r="W233"/>
      <c r="X233"/>
      <c r="Y233"/>
      <c r="Z233"/>
    </row>
    <row r="234" spans="1:26" ht="12.75" customHeight="1" x14ac:dyDescent="0.2">
      <c r="A234" s="259"/>
      <c r="B234" s="260"/>
      <c r="C234" s="261"/>
      <c r="D234" s="127"/>
      <c r="E234" s="127"/>
      <c r="F234" s="127"/>
      <c r="G234" s="127"/>
      <c r="H234" s="127"/>
      <c r="I234" s="127"/>
      <c r="J234" s="127"/>
      <c r="K234" s="127"/>
      <c r="L234" s="127"/>
      <c r="M234" s="127"/>
      <c r="N234" s="127"/>
      <c r="O234" s="127"/>
      <c r="P234" s="127"/>
      <c r="Q234" s="127"/>
      <c r="R234" s="127"/>
      <c r="S234" s="127"/>
      <c r="T234" s="127"/>
      <c r="U234" s="127"/>
      <c r="V234" s="127"/>
      <c r="W234"/>
      <c r="X234"/>
      <c r="Y234"/>
      <c r="Z234"/>
    </row>
    <row r="235" spans="1:26" ht="12.75" customHeight="1" x14ac:dyDescent="0.2">
      <c r="A235" s="259"/>
      <c r="B235" s="260"/>
      <c r="C235" s="261"/>
      <c r="D235" s="127"/>
      <c r="E235" s="127"/>
      <c r="F235" s="127"/>
      <c r="G235" s="127"/>
      <c r="H235" s="127"/>
      <c r="I235" s="127"/>
      <c r="J235" s="127"/>
      <c r="K235" s="127"/>
      <c r="L235" s="127"/>
      <c r="M235" s="127"/>
      <c r="N235" s="127"/>
      <c r="O235" s="127"/>
      <c r="P235" s="127"/>
      <c r="Q235" s="127"/>
      <c r="R235" s="127"/>
      <c r="S235" s="127"/>
      <c r="T235" s="127"/>
      <c r="U235" s="127"/>
      <c r="V235" s="127"/>
      <c r="W235"/>
      <c r="X235"/>
      <c r="Y235"/>
      <c r="Z235"/>
    </row>
    <row r="236" spans="1:26" ht="12.75" customHeight="1" x14ac:dyDescent="0.2">
      <c r="A236" s="259"/>
      <c r="B236" s="260"/>
      <c r="C236" s="261"/>
      <c r="D236" s="127"/>
      <c r="E236" s="127"/>
      <c r="F236" s="127"/>
      <c r="G236" s="127"/>
      <c r="H236" s="127"/>
      <c r="I236" s="127"/>
      <c r="J236" s="127"/>
      <c r="K236" s="127"/>
      <c r="L236" s="127"/>
      <c r="M236" s="127"/>
      <c r="N236" s="127"/>
      <c r="O236" s="127"/>
      <c r="P236" s="127"/>
      <c r="Q236" s="127"/>
      <c r="R236" s="127"/>
      <c r="S236" s="127"/>
      <c r="T236" s="127"/>
      <c r="U236" s="127"/>
      <c r="V236" s="127"/>
      <c r="W236"/>
      <c r="X236"/>
      <c r="Y236"/>
      <c r="Z236"/>
    </row>
    <row r="237" spans="1:26" ht="12.75" customHeight="1" x14ac:dyDescent="0.2">
      <c r="A237" s="259"/>
      <c r="B237" s="260"/>
      <c r="C237" s="261"/>
      <c r="D237" s="127"/>
      <c r="E237" s="127"/>
      <c r="F237" s="127"/>
      <c r="G237" s="127"/>
      <c r="H237" s="127"/>
      <c r="I237" s="127"/>
      <c r="J237" s="127"/>
      <c r="K237" s="127"/>
      <c r="L237" s="127"/>
      <c r="M237" s="127"/>
      <c r="N237" s="127"/>
      <c r="O237" s="127"/>
      <c r="P237" s="127"/>
      <c r="Q237" s="127"/>
      <c r="R237" s="127"/>
      <c r="S237" s="127"/>
      <c r="T237" s="127"/>
      <c r="U237" s="127"/>
      <c r="V237" s="127"/>
      <c r="W237"/>
      <c r="X237"/>
      <c r="Y237"/>
      <c r="Z237"/>
    </row>
    <row r="238" spans="1:26" ht="12.75" customHeight="1" x14ac:dyDescent="0.2">
      <c r="A238" s="259"/>
      <c r="B238" s="260"/>
      <c r="C238" s="261"/>
      <c r="D238" s="127"/>
      <c r="E238" s="127"/>
      <c r="F238" s="127"/>
      <c r="G238" s="127"/>
      <c r="H238" s="127"/>
      <c r="I238" s="127"/>
      <c r="J238" s="127"/>
      <c r="K238" s="127"/>
      <c r="L238" s="127"/>
      <c r="M238" s="127"/>
      <c r="N238" s="127"/>
      <c r="O238" s="127"/>
      <c r="P238" s="127"/>
      <c r="Q238" s="127"/>
      <c r="R238" s="127"/>
      <c r="S238" s="127"/>
      <c r="T238" s="127"/>
      <c r="U238" s="127"/>
      <c r="V238" s="127"/>
      <c r="W238"/>
      <c r="X238"/>
      <c r="Y238"/>
      <c r="Z238"/>
    </row>
    <row r="239" spans="1:26" ht="12.75" customHeight="1" x14ac:dyDescent="0.2">
      <c r="A239" s="259"/>
      <c r="B239" s="260"/>
      <c r="C239" s="261"/>
      <c r="D239" s="127"/>
      <c r="E239" s="127"/>
      <c r="F239" s="127"/>
      <c r="G239" s="127"/>
      <c r="H239" s="127"/>
      <c r="I239" s="127"/>
      <c r="J239" s="127"/>
      <c r="K239" s="127"/>
      <c r="L239" s="127"/>
      <c r="M239" s="127"/>
      <c r="N239" s="127"/>
      <c r="O239" s="127"/>
      <c r="P239" s="127"/>
      <c r="Q239" s="127"/>
      <c r="R239" s="127"/>
      <c r="S239" s="127"/>
      <c r="T239" s="127"/>
      <c r="U239" s="127"/>
      <c r="V239" s="127"/>
      <c r="W239"/>
      <c r="X239"/>
      <c r="Y239"/>
      <c r="Z239"/>
    </row>
    <row r="240" spans="1:26" ht="12.75" customHeight="1" x14ac:dyDescent="0.2">
      <c r="A240" s="259"/>
      <c r="B240" s="260"/>
      <c r="C240" s="261"/>
      <c r="D240" s="127"/>
      <c r="E240" s="127"/>
      <c r="F240" s="127"/>
      <c r="G240" s="127"/>
      <c r="H240" s="127"/>
      <c r="I240" s="127"/>
      <c r="J240" s="127"/>
      <c r="K240" s="127"/>
      <c r="L240" s="127"/>
      <c r="M240" s="127"/>
      <c r="N240" s="127"/>
      <c r="O240" s="127"/>
      <c r="P240" s="127"/>
      <c r="Q240" s="127"/>
      <c r="R240" s="127"/>
      <c r="S240" s="127"/>
      <c r="T240" s="127"/>
      <c r="U240" s="127"/>
      <c r="V240" s="127"/>
      <c r="W240"/>
      <c r="X240"/>
      <c r="Y240"/>
      <c r="Z240"/>
    </row>
    <row r="241" spans="1:26" ht="12.75" customHeight="1" x14ac:dyDescent="0.2">
      <c r="A241" s="259"/>
      <c r="B241" s="260"/>
      <c r="C241" s="261"/>
      <c r="D241" s="127"/>
      <c r="E241" s="127"/>
      <c r="F241" s="127"/>
      <c r="G241" s="127"/>
      <c r="H241" s="127"/>
      <c r="I241" s="127"/>
      <c r="J241" s="127"/>
      <c r="K241" s="127"/>
      <c r="L241" s="127"/>
      <c r="M241" s="127"/>
      <c r="N241" s="127"/>
      <c r="O241" s="127"/>
      <c r="P241" s="127"/>
      <c r="Q241" s="127"/>
      <c r="R241" s="127"/>
      <c r="S241" s="127"/>
      <c r="T241" s="127"/>
      <c r="U241" s="127"/>
      <c r="V241" s="127"/>
      <c r="W241"/>
      <c r="X241"/>
      <c r="Y241"/>
      <c r="Z241"/>
    </row>
    <row r="242" spans="1:26" ht="12.75" customHeight="1" x14ac:dyDescent="0.2">
      <c r="A242" s="259"/>
      <c r="B242" s="260"/>
      <c r="C242" s="261"/>
      <c r="D242" s="127"/>
      <c r="E242" s="127"/>
      <c r="F242" s="127"/>
      <c r="G242" s="127"/>
      <c r="H242" s="127"/>
      <c r="I242" s="127"/>
      <c r="J242" s="127"/>
      <c r="K242" s="127"/>
      <c r="L242" s="127"/>
      <c r="M242" s="127"/>
      <c r="N242" s="127"/>
      <c r="O242" s="127"/>
      <c r="P242" s="127"/>
      <c r="Q242" s="127"/>
      <c r="R242" s="127"/>
      <c r="S242" s="127"/>
      <c r="T242" s="127"/>
      <c r="U242" s="127"/>
      <c r="V242" s="127"/>
      <c r="W242"/>
      <c r="X242"/>
      <c r="Y242"/>
      <c r="Z242"/>
    </row>
    <row r="243" spans="1:26" ht="12.75" customHeight="1" x14ac:dyDescent="0.2">
      <c r="A243" s="259"/>
      <c r="B243" s="260"/>
      <c r="C243" s="261"/>
      <c r="D243" s="127"/>
      <c r="E243" s="127"/>
      <c r="F243" s="127"/>
      <c r="G243" s="127"/>
      <c r="H243" s="127"/>
      <c r="I243" s="127"/>
      <c r="J243" s="127"/>
      <c r="K243" s="127"/>
      <c r="L243" s="127"/>
      <c r="M243" s="127"/>
      <c r="N243" s="127"/>
      <c r="O243" s="127"/>
      <c r="P243" s="127"/>
      <c r="Q243" s="127"/>
      <c r="R243" s="127"/>
      <c r="S243" s="127"/>
      <c r="T243" s="127"/>
      <c r="U243" s="127"/>
      <c r="V243" s="127"/>
      <c r="W243"/>
      <c r="X243"/>
      <c r="Y243"/>
      <c r="Z243"/>
    </row>
    <row r="244" spans="1:26" ht="12.75" customHeight="1" x14ac:dyDescent="0.2">
      <c r="A244" s="259"/>
      <c r="B244" s="260"/>
      <c r="C244" s="261"/>
      <c r="D244" s="127"/>
      <c r="E244" s="127"/>
      <c r="F244" s="127"/>
      <c r="G244" s="127"/>
      <c r="H244" s="127"/>
      <c r="I244" s="127"/>
      <c r="J244" s="127"/>
      <c r="K244" s="127"/>
      <c r="L244" s="127"/>
      <c r="M244" s="127"/>
      <c r="N244" s="127"/>
      <c r="O244" s="127"/>
      <c r="P244" s="127"/>
      <c r="Q244" s="127"/>
      <c r="R244" s="127"/>
      <c r="S244" s="127"/>
      <c r="T244" s="127"/>
      <c r="U244" s="127"/>
      <c r="V244" s="127"/>
      <c r="W244"/>
      <c r="X244"/>
      <c r="Y244"/>
      <c r="Z244"/>
    </row>
    <row r="245" spans="1:26" ht="12.75" customHeight="1" x14ac:dyDescent="0.2">
      <c r="A245" s="259"/>
      <c r="B245" s="260"/>
      <c r="C245" s="261"/>
      <c r="D245" s="127"/>
      <c r="E245" s="127"/>
      <c r="F245" s="127"/>
      <c r="G245" s="127"/>
      <c r="H245" s="127"/>
      <c r="I245" s="127"/>
      <c r="J245" s="127"/>
      <c r="K245" s="127"/>
      <c r="L245" s="127"/>
      <c r="M245" s="127"/>
      <c r="N245" s="127"/>
      <c r="O245" s="127"/>
      <c r="P245" s="127"/>
      <c r="Q245" s="127"/>
      <c r="R245" s="127"/>
      <c r="S245" s="127"/>
      <c r="T245" s="127"/>
      <c r="U245" s="127"/>
      <c r="V245" s="127"/>
      <c r="W245"/>
      <c r="X245"/>
      <c r="Y245"/>
      <c r="Z245"/>
    </row>
    <row r="246" spans="1:26" ht="12.75" customHeight="1" x14ac:dyDescent="0.2">
      <c r="A246" s="259"/>
      <c r="B246" s="260"/>
      <c r="C246" s="261"/>
      <c r="D246" s="127"/>
      <c r="E246" s="127"/>
      <c r="F246" s="127"/>
      <c r="G246" s="127"/>
      <c r="H246" s="127"/>
      <c r="I246" s="127"/>
      <c r="J246" s="127"/>
      <c r="K246" s="127"/>
      <c r="L246" s="127"/>
      <c r="M246" s="127"/>
      <c r="N246" s="127"/>
      <c r="O246" s="127"/>
      <c r="P246" s="127"/>
      <c r="Q246" s="127"/>
      <c r="R246" s="127"/>
      <c r="S246" s="127"/>
      <c r="T246" s="127"/>
      <c r="U246" s="127"/>
      <c r="V246" s="127"/>
      <c r="W246"/>
      <c r="X246"/>
      <c r="Y246"/>
      <c r="Z246"/>
    </row>
    <row r="247" spans="1:26" ht="12.75" customHeight="1" x14ac:dyDescent="0.2">
      <c r="A247" s="259"/>
      <c r="B247" s="260"/>
      <c r="C247" s="261"/>
      <c r="D247" s="127"/>
      <c r="E247" s="127"/>
      <c r="F247" s="127"/>
      <c r="G247" s="127"/>
      <c r="H247" s="127"/>
      <c r="I247" s="127"/>
      <c r="J247" s="127"/>
      <c r="K247" s="127"/>
      <c r="L247" s="127"/>
      <c r="M247" s="127"/>
      <c r="N247" s="127"/>
      <c r="O247" s="127"/>
      <c r="P247" s="127"/>
      <c r="Q247" s="127"/>
      <c r="R247" s="127"/>
      <c r="S247" s="127"/>
      <c r="T247" s="127"/>
      <c r="U247" s="127"/>
      <c r="V247" s="127"/>
      <c r="W247"/>
      <c r="X247"/>
      <c r="Y247"/>
      <c r="Z247"/>
    </row>
    <row r="248" spans="1:26" ht="12.75" customHeight="1" x14ac:dyDescent="0.2">
      <c r="A248" s="259"/>
      <c r="B248" s="260"/>
      <c r="C248" s="261"/>
      <c r="D248" s="127"/>
      <c r="E248" s="127"/>
      <c r="F248" s="127"/>
      <c r="G248" s="127"/>
      <c r="H248" s="127"/>
      <c r="I248" s="127"/>
      <c r="J248" s="127"/>
      <c r="K248" s="127"/>
      <c r="L248" s="127"/>
      <c r="M248" s="127"/>
      <c r="N248" s="127"/>
      <c r="O248" s="127"/>
      <c r="P248" s="127"/>
      <c r="Q248" s="127"/>
      <c r="R248" s="127"/>
      <c r="S248" s="127"/>
      <c r="T248" s="127"/>
      <c r="U248" s="127"/>
      <c r="V248" s="127"/>
      <c r="W248"/>
      <c r="X248"/>
      <c r="Y248"/>
      <c r="Z248"/>
    </row>
    <row r="249" spans="1:26" ht="15.75" customHeight="1" x14ac:dyDescent="0.2">
      <c r="A249" s="263"/>
      <c r="B249" s="264"/>
      <c r="C249" s="263"/>
      <c r="W249"/>
      <c r="X249"/>
      <c r="Y249"/>
      <c r="Z249"/>
    </row>
    <row r="250" spans="1:26" ht="15.75" customHeight="1" x14ac:dyDescent="0.2">
      <c r="A250" s="263"/>
      <c r="B250" s="264"/>
      <c r="C250" s="263"/>
      <c r="W250"/>
      <c r="X250"/>
      <c r="Y250"/>
      <c r="Z250"/>
    </row>
    <row r="251" spans="1:26" ht="15.75" customHeight="1" x14ac:dyDescent="0.2">
      <c r="A251" s="263"/>
      <c r="B251" s="264"/>
      <c r="C251" s="263"/>
      <c r="W251"/>
      <c r="X251"/>
      <c r="Y251"/>
      <c r="Z251"/>
    </row>
    <row r="252" spans="1:26" ht="15.75" customHeight="1" x14ac:dyDescent="0.2">
      <c r="A252" s="263"/>
      <c r="B252" s="264"/>
      <c r="C252" s="263"/>
      <c r="W252"/>
      <c r="X252"/>
      <c r="Y252"/>
      <c r="Z252"/>
    </row>
    <row r="253" spans="1:26" ht="15.75" customHeight="1" x14ac:dyDescent="0.2">
      <c r="A253" s="263"/>
      <c r="B253" s="264"/>
      <c r="C253" s="263"/>
      <c r="W253"/>
      <c r="X253"/>
      <c r="Y253"/>
      <c r="Z253"/>
    </row>
    <row r="254" spans="1:26" ht="15.75" customHeight="1" x14ac:dyDescent="0.2">
      <c r="A254" s="263"/>
      <c r="B254" s="264"/>
      <c r="C254" s="263"/>
      <c r="W254"/>
      <c r="X254"/>
      <c r="Y254"/>
      <c r="Z254"/>
    </row>
    <row r="255" spans="1:26" ht="15.75" customHeight="1" x14ac:dyDescent="0.2">
      <c r="A255" s="263"/>
      <c r="B255" s="264"/>
      <c r="C255" s="263"/>
      <c r="W255"/>
      <c r="X255"/>
      <c r="Y255"/>
      <c r="Z255"/>
    </row>
    <row r="256" spans="1:26" ht="15.75" customHeight="1" x14ac:dyDescent="0.2">
      <c r="A256" s="263"/>
      <c r="B256" s="264"/>
      <c r="C256" s="263"/>
      <c r="W256"/>
      <c r="X256"/>
      <c r="Y256"/>
      <c r="Z256"/>
    </row>
    <row r="257" spans="1:26" ht="15.75" customHeight="1" x14ac:dyDescent="0.2">
      <c r="A257" s="263"/>
      <c r="B257" s="264"/>
      <c r="C257" s="263"/>
      <c r="W257"/>
      <c r="X257"/>
      <c r="Y257"/>
      <c r="Z257"/>
    </row>
    <row r="258" spans="1:26" ht="15.75" customHeight="1" x14ac:dyDescent="0.2">
      <c r="A258" s="263"/>
      <c r="B258" s="264"/>
      <c r="C258" s="263"/>
      <c r="W258"/>
      <c r="X258"/>
      <c r="Y258"/>
      <c r="Z258"/>
    </row>
    <row r="259" spans="1:26" ht="15.75" customHeight="1" x14ac:dyDescent="0.2">
      <c r="A259" s="263"/>
      <c r="B259" s="264"/>
      <c r="C259" s="263"/>
      <c r="W259"/>
      <c r="X259"/>
      <c r="Y259"/>
      <c r="Z259"/>
    </row>
    <row r="260" spans="1:26" ht="15.75" customHeight="1" x14ac:dyDescent="0.2">
      <c r="A260" s="263"/>
      <c r="B260" s="264"/>
      <c r="C260" s="263"/>
      <c r="W260"/>
      <c r="X260"/>
      <c r="Y260"/>
      <c r="Z260"/>
    </row>
    <row r="261" spans="1:26" ht="15.75" customHeight="1" x14ac:dyDescent="0.2">
      <c r="A261" s="263"/>
      <c r="B261" s="264"/>
      <c r="C261" s="263"/>
      <c r="W261"/>
      <c r="X261"/>
      <c r="Y261"/>
      <c r="Z261"/>
    </row>
    <row r="262" spans="1:26" ht="15.75" customHeight="1" x14ac:dyDescent="0.2">
      <c r="A262" s="263"/>
      <c r="B262" s="264"/>
      <c r="C262" s="263"/>
      <c r="W262"/>
      <c r="X262"/>
      <c r="Y262"/>
      <c r="Z262"/>
    </row>
    <row r="263" spans="1:26" ht="15.75" customHeight="1" x14ac:dyDescent="0.2">
      <c r="A263" s="263"/>
      <c r="B263" s="264"/>
      <c r="C263" s="263"/>
      <c r="W263"/>
      <c r="X263"/>
      <c r="Y263"/>
      <c r="Z263"/>
    </row>
    <row r="264" spans="1:26" ht="15.75" customHeight="1" x14ac:dyDescent="0.2">
      <c r="A264" s="263"/>
      <c r="B264" s="264"/>
      <c r="C264" s="263"/>
      <c r="W264"/>
      <c r="X264"/>
      <c r="Y264"/>
      <c r="Z264"/>
    </row>
    <row r="265" spans="1:26" ht="15.75" customHeight="1" x14ac:dyDescent="0.2">
      <c r="A265" s="263"/>
      <c r="B265" s="264"/>
      <c r="C265" s="263"/>
      <c r="W265"/>
      <c r="X265"/>
      <c r="Y265"/>
      <c r="Z265"/>
    </row>
    <row r="266" spans="1:26" ht="15.75" customHeight="1" x14ac:dyDescent="0.2">
      <c r="A266" s="263"/>
      <c r="B266" s="264"/>
      <c r="C266" s="263"/>
      <c r="W266"/>
      <c r="X266"/>
      <c r="Y266"/>
      <c r="Z266"/>
    </row>
    <row r="267" spans="1:26" ht="15.75" customHeight="1" x14ac:dyDescent="0.2">
      <c r="A267" s="263"/>
      <c r="B267" s="264"/>
      <c r="C267" s="263"/>
      <c r="W267"/>
      <c r="X267"/>
      <c r="Y267"/>
      <c r="Z267"/>
    </row>
    <row r="268" spans="1:26" ht="15.75" customHeight="1" x14ac:dyDescent="0.2">
      <c r="A268" s="263"/>
      <c r="B268" s="264"/>
      <c r="C268" s="263"/>
      <c r="W268"/>
      <c r="X268"/>
      <c r="Y268"/>
      <c r="Z268"/>
    </row>
    <row r="269" spans="1:26" ht="15.75" customHeight="1" x14ac:dyDescent="0.2">
      <c r="A269" s="263"/>
      <c r="B269" s="264"/>
      <c r="C269" s="263"/>
      <c r="W269"/>
      <c r="X269"/>
      <c r="Y269"/>
      <c r="Z269"/>
    </row>
    <row r="270" spans="1:26" ht="15.75" customHeight="1" x14ac:dyDescent="0.2">
      <c r="A270" s="263"/>
      <c r="B270" s="264"/>
      <c r="C270" s="263"/>
      <c r="W270"/>
      <c r="X270"/>
      <c r="Y270"/>
      <c r="Z270"/>
    </row>
    <row r="271" spans="1:26" ht="15.75" customHeight="1" x14ac:dyDescent="0.2">
      <c r="A271" s="263"/>
      <c r="B271" s="264"/>
      <c r="C271" s="263"/>
      <c r="W271"/>
      <c r="X271"/>
      <c r="Y271"/>
      <c r="Z271"/>
    </row>
    <row r="272" spans="1:26" ht="15.75" customHeight="1" x14ac:dyDescent="0.2">
      <c r="A272" s="263"/>
      <c r="B272" s="264"/>
      <c r="C272" s="263"/>
      <c r="W272"/>
      <c r="X272"/>
      <c r="Y272"/>
      <c r="Z272"/>
    </row>
    <row r="273" spans="1:26" ht="15.75" customHeight="1" x14ac:dyDescent="0.2">
      <c r="A273" s="263"/>
      <c r="B273" s="264"/>
      <c r="C273" s="263"/>
      <c r="W273"/>
      <c r="X273"/>
      <c r="Y273"/>
      <c r="Z273"/>
    </row>
    <row r="274" spans="1:26" ht="15.75" customHeight="1" x14ac:dyDescent="0.2">
      <c r="A274" s="263"/>
      <c r="B274" s="264"/>
      <c r="C274" s="263"/>
      <c r="W274"/>
      <c r="X274"/>
      <c r="Y274"/>
      <c r="Z274"/>
    </row>
    <row r="275" spans="1:26" ht="15.75" customHeight="1" x14ac:dyDescent="0.2">
      <c r="A275" s="263"/>
      <c r="B275" s="264"/>
      <c r="C275" s="263"/>
      <c r="W275"/>
      <c r="X275"/>
      <c r="Y275"/>
      <c r="Z275"/>
    </row>
    <row r="276" spans="1:26" ht="15.75" customHeight="1" x14ac:dyDescent="0.2">
      <c r="A276" s="263"/>
      <c r="B276" s="264"/>
      <c r="C276" s="263"/>
      <c r="W276"/>
      <c r="X276"/>
      <c r="Y276"/>
      <c r="Z276"/>
    </row>
    <row r="277" spans="1:26" ht="15.75" customHeight="1" x14ac:dyDescent="0.2">
      <c r="A277" s="263"/>
      <c r="B277" s="264"/>
      <c r="C277" s="263"/>
      <c r="W277"/>
      <c r="X277"/>
      <c r="Y277"/>
      <c r="Z277"/>
    </row>
    <row r="278" spans="1:26" ht="15.75" customHeight="1" x14ac:dyDescent="0.2">
      <c r="A278" s="263"/>
      <c r="B278" s="264"/>
      <c r="C278" s="263"/>
      <c r="W278"/>
      <c r="X278"/>
      <c r="Y278"/>
      <c r="Z278"/>
    </row>
    <row r="279" spans="1:26" ht="15.75" customHeight="1" x14ac:dyDescent="0.2">
      <c r="A279" s="263"/>
      <c r="B279" s="264"/>
      <c r="C279" s="263"/>
      <c r="W279"/>
      <c r="X279"/>
      <c r="Y279"/>
      <c r="Z279"/>
    </row>
    <row r="280" spans="1:26" ht="15.75" customHeight="1" x14ac:dyDescent="0.2">
      <c r="A280" s="263"/>
      <c r="B280" s="264"/>
      <c r="C280" s="263"/>
      <c r="W280"/>
      <c r="X280"/>
      <c r="Y280"/>
      <c r="Z280"/>
    </row>
    <row r="281" spans="1:26" ht="15.75" customHeight="1" x14ac:dyDescent="0.2">
      <c r="A281" s="263"/>
      <c r="B281" s="264"/>
      <c r="C281" s="263"/>
      <c r="W281"/>
      <c r="X281"/>
      <c r="Y281"/>
      <c r="Z281"/>
    </row>
    <row r="282" spans="1:26" ht="15.75" customHeight="1" x14ac:dyDescent="0.2">
      <c r="A282" s="263"/>
      <c r="B282" s="264"/>
      <c r="C282" s="263"/>
      <c r="W282"/>
      <c r="X282"/>
      <c r="Y282"/>
      <c r="Z282"/>
    </row>
    <row r="283" spans="1:26" ht="15.75" customHeight="1" x14ac:dyDescent="0.2">
      <c r="A283" s="263"/>
      <c r="B283" s="264"/>
      <c r="C283" s="263"/>
      <c r="W283"/>
      <c r="X283"/>
      <c r="Y283"/>
      <c r="Z283"/>
    </row>
    <row r="284" spans="1:26" ht="15.75" customHeight="1" x14ac:dyDescent="0.2">
      <c r="A284" s="263"/>
      <c r="B284" s="264"/>
      <c r="C284" s="263"/>
      <c r="W284"/>
      <c r="X284"/>
      <c r="Y284"/>
      <c r="Z284"/>
    </row>
    <row r="285" spans="1:26" ht="15.75" customHeight="1" x14ac:dyDescent="0.2">
      <c r="A285" s="263"/>
      <c r="B285" s="264"/>
      <c r="C285" s="263"/>
      <c r="W285"/>
      <c r="X285"/>
      <c r="Y285"/>
      <c r="Z285"/>
    </row>
    <row r="286" spans="1:26" ht="15.75" customHeight="1" x14ac:dyDescent="0.2">
      <c r="A286" s="263"/>
      <c r="B286" s="264"/>
      <c r="C286" s="263"/>
      <c r="W286"/>
      <c r="X286"/>
      <c r="Y286"/>
      <c r="Z286"/>
    </row>
    <row r="287" spans="1:26" ht="15.75" customHeight="1" x14ac:dyDescent="0.2">
      <c r="A287" s="263"/>
      <c r="B287" s="264"/>
      <c r="C287" s="263"/>
      <c r="W287"/>
      <c r="X287"/>
      <c r="Y287"/>
      <c r="Z287"/>
    </row>
    <row r="288" spans="1:26" ht="15.75" customHeight="1" x14ac:dyDescent="0.2">
      <c r="A288" s="263"/>
      <c r="B288" s="264"/>
      <c r="C288" s="263"/>
      <c r="W288"/>
      <c r="X288"/>
      <c r="Y288"/>
      <c r="Z288"/>
    </row>
    <row r="289" spans="1:26" ht="15.75" customHeight="1" x14ac:dyDescent="0.2">
      <c r="A289" s="263"/>
      <c r="B289" s="264"/>
      <c r="C289" s="263"/>
      <c r="W289"/>
      <c r="X289"/>
      <c r="Y289"/>
      <c r="Z289"/>
    </row>
    <row r="290" spans="1:26" ht="15.75" customHeight="1" x14ac:dyDescent="0.2">
      <c r="A290" s="263"/>
      <c r="B290" s="264"/>
      <c r="C290" s="263"/>
      <c r="W290"/>
      <c r="X290"/>
      <c r="Y290"/>
      <c r="Z290"/>
    </row>
    <row r="291" spans="1:26" ht="15.75" customHeight="1" x14ac:dyDescent="0.2">
      <c r="A291" s="263"/>
      <c r="B291" s="264"/>
      <c r="C291" s="263"/>
      <c r="W291"/>
      <c r="X291"/>
      <c r="Y291"/>
      <c r="Z291"/>
    </row>
    <row r="292" spans="1:26" ht="15.75" customHeight="1" x14ac:dyDescent="0.2">
      <c r="A292" s="263"/>
      <c r="B292" s="264"/>
      <c r="C292" s="263"/>
      <c r="W292"/>
      <c r="X292"/>
      <c r="Y292"/>
      <c r="Z292"/>
    </row>
    <row r="293" spans="1:26" ht="15.75" customHeight="1" x14ac:dyDescent="0.2">
      <c r="A293" s="263"/>
      <c r="B293" s="264"/>
      <c r="C293" s="263"/>
      <c r="W293"/>
      <c r="X293"/>
      <c r="Y293"/>
      <c r="Z293"/>
    </row>
    <row r="294" spans="1:26" ht="15.75" customHeight="1" x14ac:dyDescent="0.2">
      <c r="A294" s="263"/>
      <c r="B294" s="264"/>
      <c r="C294" s="263"/>
      <c r="W294"/>
      <c r="X294"/>
      <c r="Y294"/>
      <c r="Z294"/>
    </row>
    <row r="295" spans="1:26" ht="15.75" customHeight="1" x14ac:dyDescent="0.2">
      <c r="A295" s="263"/>
      <c r="B295" s="264"/>
      <c r="C295" s="263"/>
      <c r="W295"/>
      <c r="X295"/>
      <c r="Y295"/>
      <c r="Z295"/>
    </row>
    <row r="296" spans="1:26" ht="15.75" customHeight="1" x14ac:dyDescent="0.2">
      <c r="A296" s="263"/>
      <c r="B296" s="264"/>
      <c r="C296" s="263"/>
      <c r="W296"/>
      <c r="X296"/>
      <c r="Y296"/>
      <c r="Z296"/>
    </row>
    <row r="297" spans="1:26" ht="15.75" customHeight="1" x14ac:dyDescent="0.2">
      <c r="A297" s="263"/>
      <c r="B297" s="264"/>
      <c r="C297" s="263"/>
      <c r="W297"/>
      <c r="X297"/>
      <c r="Y297"/>
      <c r="Z297"/>
    </row>
    <row r="298" spans="1:26" ht="15.75" customHeight="1" x14ac:dyDescent="0.2">
      <c r="A298" s="263"/>
      <c r="B298" s="264"/>
      <c r="C298" s="263"/>
      <c r="W298"/>
      <c r="X298"/>
      <c r="Y298"/>
      <c r="Z298"/>
    </row>
    <row r="299" spans="1:26" ht="15.75" customHeight="1" x14ac:dyDescent="0.2">
      <c r="A299" s="263"/>
      <c r="B299" s="264"/>
      <c r="C299" s="263"/>
      <c r="W299"/>
      <c r="X299"/>
      <c r="Y299"/>
      <c r="Z299"/>
    </row>
    <row r="300" spans="1:26" ht="15.75" customHeight="1" x14ac:dyDescent="0.2">
      <c r="A300" s="263"/>
      <c r="B300" s="264"/>
      <c r="C300" s="263"/>
      <c r="W300"/>
      <c r="X300"/>
      <c r="Y300"/>
      <c r="Z300"/>
    </row>
    <row r="301" spans="1:26" ht="15.75" customHeight="1" x14ac:dyDescent="0.2">
      <c r="A301" s="263"/>
      <c r="B301" s="264"/>
      <c r="C301" s="263"/>
      <c r="W301"/>
      <c r="X301"/>
      <c r="Y301"/>
      <c r="Z301"/>
    </row>
    <row r="302" spans="1:26" ht="15.75" customHeight="1" x14ac:dyDescent="0.2">
      <c r="A302" s="263"/>
      <c r="B302" s="264"/>
      <c r="C302" s="263"/>
      <c r="W302"/>
      <c r="X302"/>
      <c r="Y302"/>
      <c r="Z302"/>
    </row>
    <row r="303" spans="1:26" ht="15.75" customHeight="1" x14ac:dyDescent="0.2">
      <c r="A303" s="263"/>
      <c r="B303" s="264"/>
      <c r="C303" s="263"/>
      <c r="W303"/>
      <c r="X303"/>
      <c r="Y303"/>
      <c r="Z303"/>
    </row>
    <row r="304" spans="1:26" ht="15.75" customHeight="1" x14ac:dyDescent="0.2">
      <c r="A304" s="263"/>
      <c r="B304" s="264"/>
      <c r="C304" s="263"/>
      <c r="W304"/>
      <c r="X304"/>
      <c r="Y304"/>
      <c r="Z304"/>
    </row>
    <row r="305" spans="1:26" ht="15.75" customHeight="1" x14ac:dyDescent="0.2">
      <c r="A305" s="263"/>
      <c r="B305" s="264"/>
      <c r="C305" s="263"/>
      <c r="W305"/>
      <c r="X305"/>
      <c r="Y305"/>
      <c r="Z305"/>
    </row>
    <row r="306" spans="1:26" ht="15.75" customHeight="1" x14ac:dyDescent="0.2">
      <c r="A306" s="263"/>
      <c r="B306" s="264"/>
      <c r="C306" s="263"/>
      <c r="W306"/>
      <c r="X306"/>
      <c r="Y306"/>
      <c r="Z306"/>
    </row>
    <row r="307" spans="1:26" ht="15.75" customHeight="1" x14ac:dyDescent="0.2">
      <c r="A307" s="263"/>
      <c r="B307" s="264"/>
      <c r="C307" s="263"/>
      <c r="W307"/>
      <c r="X307"/>
      <c r="Y307"/>
      <c r="Z307"/>
    </row>
    <row r="308" spans="1:26" ht="15.75" customHeight="1" x14ac:dyDescent="0.2">
      <c r="A308" s="263"/>
      <c r="B308" s="264"/>
      <c r="C308" s="263"/>
      <c r="W308"/>
      <c r="X308"/>
      <c r="Y308"/>
      <c r="Z308"/>
    </row>
    <row r="309" spans="1:26" ht="15.75" customHeight="1" x14ac:dyDescent="0.2">
      <c r="A309" s="263"/>
      <c r="B309" s="264"/>
      <c r="C309" s="263"/>
      <c r="W309"/>
      <c r="X309"/>
      <c r="Y309"/>
      <c r="Z309"/>
    </row>
    <row r="310" spans="1:26" ht="15.75" customHeight="1" x14ac:dyDescent="0.2">
      <c r="A310" s="263"/>
      <c r="B310" s="264"/>
      <c r="C310" s="263"/>
      <c r="W310"/>
      <c r="X310"/>
      <c r="Y310"/>
      <c r="Z310"/>
    </row>
    <row r="311" spans="1:26" ht="15.75" customHeight="1" x14ac:dyDescent="0.2">
      <c r="A311" s="263"/>
      <c r="B311" s="264"/>
      <c r="C311" s="263"/>
      <c r="W311"/>
      <c r="X311"/>
      <c r="Y311"/>
      <c r="Z311"/>
    </row>
    <row r="312" spans="1:26" ht="15.75" customHeight="1" x14ac:dyDescent="0.2">
      <c r="A312" s="263"/>
      <c r="B312" s="264"/>
      <c r="C312" s="263"/>
      <c r="W312"/>
      <c r="X312"/>
      <c r="Y312"/>
      <c r="Z312"/>
    </row>
    <row r="313" spans="1:26" ht="15.75" customHeight="1" x14ac:dyDescent="0.2">
      <c r="A313" s="263"/>
      <c r="B313" s="264"/>
      <c r="C313" s="263"/>
      <c r="W313"/>
      <c r="X313"/>
      <c r="Y313"/>
      <c r="Z313"/>
    </row>
    <row r="314" spans="1:26" ht="15.75" customHeight="1" x14ac:dyDescent="0.2">
      <c r="A314" s="263"/>
      <c r="B314" s="264"/>
      <c r="C314" s="263"/>
      <c r="W314"/>
      <c r="X314"/>
      <c r="Y314"/>
      <c r="Z314"/>
    </row>
    <row r="315" spans="1:26" ht="15.75" customHeight="1" x14ac:dyDescent="0.2">
      <c r="A315" s="263"/>
      <c r="B315" s="264"/>
      <c r="C315" s="263"/>
      <c r="W315"/>
      <c r="X315"/>
      <c r="Y315"/>
      <c r="Z315"/>
    </row>
    <row r="316" spans="1:26" ht="15.75" customHeight="1" x14ac:dyDescent="0.2">
      <c r="A316" s="263"/>
      <c r="B316" s="264"/>
      <c r="C316" s="263"/>
      <c r="W316"/>
      <c r="X316"/>
      <c r="Y316"/>
      <c r="Z316"/>
    </row>
    <row r="317" spans="1:26" ht="15.75" customHeight="1" x14ac:dyDescent="0.2">
      <c r="A317" s="263"/>
      <c r="B317" s="264"/>
      <c r="C317" s="263"/>
      <c r="W317"/>
      <c r="X317"/>
      <c r="Y317"/>
      <c r="Z317"/>
    </row>
    <row r="318" spans="1:26" ht="15.75" customHeight="1" x14ac:dyDescent="0.2">
      <c r="A318" s="263"/>
      <c r="B318" s="264"/>
      <c r="C318" s="263"/>
      <c r="W318"/>
      <c r="X318"/>
      <c r="Y318"/>
      <c r="Z318"/>
    </row>
    <row r="319" spans="1:26" ht="15.75" customHeight="1" x14ac:dyDescent="0.2">
      <c r="A319" s="263"/>
      <c r="B319" s="264"/>
      <c r="C319" s="263"/>
      <c r="W319"/>
      <c r="X319"/>
      <c r="Y319"/>
      <c r="Z319"/>
    </row>
    <row r="320" spans="1:26" ht="15.75" customHeight="1" x14ac:dyDescent="0.2">
      <c r="A320" s="263"/>
      <c r="B320" s="264"/>
      <c r="C320" s="263"/>
      <c r="W320"/>
      <c r="X320"/>
      <c r="Y320"/>
      <c r="Z320"/>
    </row>
    <row r="321" spans="1:26" ht="15.75" customHeight="1" x14ac:dyDescent="0.2">
      <c r="A321" s="263"/>
      <c r="B321" s="264"/>
      <c r="C321" s="263"/>
      <c r="W321"/>
      <c r="X321"/>
      <c r="Y321"/>
      <c r="Z321"/>
    </row>
    <row r="322" spans="1:26" ht="15.75" customHeight="1" x14ac:dyDescent="0.2">
      <c r="A322" s="263"/>
      <c r="B322" s="264"/>
      <c r="C322" s="263"/>
      <c r="W322"/>
      <c r="X322"/>
      <c r="Y322"/>
      <c r="Z322"/>
    </row>
    <row r="323" spans="1:26" ht="15.75" customHeight="1" x14ac:dyDescent="0.2">
      <c r="A323" s="263"/>
      <c r="B323" s="264"/>
      <c r="C323" s="263"/>
      <c r="W323"/>
      <c r="X323"/>
      <c r="Y323"/>
      <c r="Z323"/>
    </row>
    <row r="324" spans="1:26" ht="15.75" customHeight="1" x14ac:dyDescent="0.2">
      <c r="A324" s="263"/>
      <c r="B324" s="264"/>
      <c r="C324" s="263"/>
      <c r="W324"/>
      <c r="X324"/>
      <c r="Y324"/>
      <c r="Z324"/>
    </row>
    <row r="325" spans="1:26" ht="15.75" customHeight="1" x14ac:dyDescent="0.2">
      <c r="A325" s="263"/>
      <c r="B325" s="264"/>
      <c r="C325" s="263"/>
      <c r="W325"/>
      <c r="X325"/>
      <c r="Y325"/>
      <c r="Z325"/>
    </row>
    <row r="326" spans="1:26" ht="15.75" customHeight="1" x14ac:dyDescent="0.2">
      <c r="A326" s="263"/>
      <c r="B326" s="264"/>
      <c r="C326" s="263"/>
      <c r="W326"/>
      <c r="X326"/>
      <c r="Y326"/>
      <c r="Z326"/>
    </row>
    <row r="327" spans="1:26" ht="15.75" customHeight="1" x14ac:dyDescent="0.2">
      <c r="A327" s="263"/>
      <c r="B327" s="264"/>
      <c r="C327" s="263"/>
      <c r="W327"/>
      <c r="X327"/>
      <c r="Y327"/>
      <c r="Z327"/>
    </row>
    <row r="328" spans="1:26" ht="15.75" customHeight="1" x14ac:dyDescent="0.2">
      <c r="A328" s="263"/>
      <c r="B328" s="264"/>
      <c r="C328" s="263"/>
      <c r="W328"/>
      <c r="X328"/>
      <c r="Y328"/>
      <c r="Z328"/>
    </row>
    <row r="329" spans="1:26" ht="15.75" customHeight="1" x14ac:dyDescent="0.2">
      <c r="A329" s="263"/>
      <c r="B329" s="264"/>
      <c r="C329" s="263"/>
      <c r="W329"/>
      <c r="X329"/>
      <c r="Y329"/>
      <c r="Z329"/>
    </row>
    <row r="330" spans="1:26" ht="15.75" customHeight="1" x14ac:dyDescent="0.2">
      <c r="A330" s="263"/>
      <c r="B330" s="264"/>
      <c r="C330" s="263"/>
      <c r="W330"/>
      <c r="X330"/>
      <c r="Y330"/>
      <c r="Z330"/>
    </row>
    <row r="331" spans="1:26" ht="15.75" customHeight="1" x14ac:dyDescent="0.2">
      <c r="A331" s="263"/>
      <c r="B331" s="264"/>
      <c r="C331" s="263"/>
      <c r="W331"/>
      <c r="X331"/>
      <c r="Y331"/>
      <c r="Z331"/>
    </row>
    <row r="332" spans="1:26" ht="15.75" customHeight="1" x14ac:dyDescent="0.2">
      <c r="A332" s="263"/>
      <c r="B332" s="264"/>
      <c r="C332" s="263"/>
      <c r="W332"/>
      <c r="X332"/>
      <c r="Y332"/>
      <c r="Z332"/>
    </row>
    <row r="333" spans="1:26" ht="15.75" customHeight="1" x14ac:dyDescent="0.2">
      <c r="A333" s="263"/>
      <c r="B333" s="264"/>
      <c r="C333" s="263"/>
      <c r="W333"/>
      <c r="X333"/>
      <c r="Y333"/>
      <c r="Z333"/>
    </row>
    <row r="334" spans="1:26" ht="15.75" customHeight="1" x14ac:dyDescent="0.2">
      <c r="A334" s="263"/>
      <c r="B334" s="264"/>
      <c r="C334" s="263"/>
      <c r="W334"/>
      <c r="X334"/>
      <c r="Y334"/>
      <c r="Z334"/>
    </row>
    <row r="335" spans="1:26" ht="15.75" customHeight="1" x14ac:dyDescent="0.2">
      <c r="A335" s="263"/>
      <c r="B335" s="264"/>
      <c r="C335" s="263"/>
      <c r="W335"/>
      <c r="X335"/>
      <c r="Y335"/>
      <c r="Z335"/>
    </row>
    <row r="336" spans="1:26" ht="15.75" customHeight="1" x14ac:dyDescent="0.2">
      <c r="A336" s="263"/>
      <c r="B336" s="264"/>
      <c r="C336" s="263"/>
      <c r="W336"/>
      <c r="X336"/>
      <c r="Y336"/>
      <c r="Z336"/>
    </row>
    <row r="337" spans="1:26" ht="15.75" customHeight="1" x14ac:dyDescent="0.2">
      <c r="A337" s="263"/>
      <c r="B337" s="264"/>
      <c r="C337" s="263"/>
      <c r="W337"/>
      <c r="X337"/>
      <c r="Y337"/>
      <c r="Z337"/>
    </row>
    <row r="338" spans="1:26" ht="15.75" customHeight="1" x14ac:dyDescent="0.2">
      <c r="A338" s="263"/>
      <c r="B338" s="264"/>
      <c r="C338" s="263"/>
      <c r="W338"/>
      <c r="X338"/>
      <c r="Y338"/>
      <c r="Z338"/>
    </row>
    <row r="339" spans="1:26" ht="15.75" customHeight="1" x14ac:dyDescent="0.2">
      <c r="A339" s="263"/>
      <c r="B339" s="264"/>
      <c r="C339" s="263"/>
      <c r="W339"/>
      <c r="X339"/>
      <c r="Y339"/>
      <c r="Z339"/>
    </row>
    <row r="340" spans="1:26" ht="15.75" customHeight="1" x14ac:dyDescent="0.2">
      <c r="A340" s="263"/>
      <c r="B340" s="264"/>
      <c r="C340" s="263"/>
      <c r="W340"/>
      <c r="X340"/>
      <c r="Y340"/>
      <c r="Z340"/>
    </row>
    <row r="341" spans="1:26" ht="15.75" customHeight="1" x14ac:dyDescent="0.2">
      <c r="A341" s="263"/>
      <c r="B341" s="264"/>
      <c r="C341" s="263"/>
      <c r="W341"/>
      <c r="X341"/>
      <c r="Y341"/>
      <c r="Z341"/>
    </row>
    <row r="342" spans="1:26" ht="15.75" customHeight="1" x14ac:dyDescent="0.2">
      <c r="A342" s="263"/>
      <c r="B342" s="264"/>
      <c r="C342" s="263"/>
      <c r="W342"/>
      <c r="X342"/>
      <c r="Y342"/>
      <c r="Z342"/>
    </row>
    <row r="343" spans="1:26" ht="15.75" customHeight="1" x14ac:dyDescent="0.2">
      <c r="A343" s="263"/>
      <c r="B343" s="264"/>
      <c r="C343" s="263"/>
      <c r="W343"/>
      <c r="X343"/>
      <c r="Y343"/>
      <c r="Z343"/>
    </row>
    <row r="344" spans="1:26" ht="15.75" customHeight="1" x14ac:dyDescent="0.2">
      <c r="A344" s="263"/>
      <c r="B344" s="264"/>
      <c r="C344" s="263"/>
      <c r="W344"/>
      <c r="X344"/>
      <c r="Y344"/>
      <c r="Z344"/>
    </row>
    <row r="345" spans="1:26" ht="15.75" customHeight="1" x14ac:dyDescent="0.2">
      <c r="A345" s="263"/>
      <c r="B345" s="264"/>
      <c r="C345" s="263"/>
      <c r="W345"/>
      <c r="X345"/>
      <c r="Y345"/>
      <c r="Z345"/>
    </row>
    <row r="346" spans="1:26" ht="15.75" customHeight="1" x14ac:dyDescent="0.2">
      <c r="A346" s="263"/>
      <c r="B346" s="264"/>
      <c r="C346" s="263"/>
      <c r="W346"/>
      <c r="X346"/>
      <c r="Y346"/>
      <c r="Z346"/>
    </row>
    <row r="347" spans="1:26" ht="15.75" customHeight="1" x14ac:dyDescent="0.2">
      <c r="A347" s="263"/>
      <c r="B347" s="264"/>
      <c r="C347" s="263"/>
      <c r="W347"/>
      <c r="X347"/>
      <c r="Y347"/>
      <c r="Z347"/>
    </row>
    <row r="348" spans="1:26" ht="15.75" customHeight="1" x14ac:dyDescent="0.2">
      <c r="A348" s="263"/>
      <c r="B348" s="264"/>
      <c r="C348" s="263"/>
      <c r="W348"/>
      <c r="X348"/>
      <c r="Y348"/>
      <c r="Z348"/>
    </row>
    <row r="349" spans="1:26" ht="15.75" customHeight="1" x14ac:dyDescent="0.2">
      <c r="A349" s="263"/>
      <c r="B349" s="264"/>
      <c r="C349" s="263"/>
      <c r="W349"/>
      <c r="X349"/>
      <c r="Y349"/>
      <c r="Z349"/>
    </row>
    <row r="350" spans="1:26" ht="15.75" customHeight="1" x14ac:dyDescent="0.2">
      <c r="A350" s="263"/>
      <c r="B350" s="264"/>
      <c r="C350" s="263"/>
      <c r="W350"/>
      <c r="X350"/>
      <c r="Y350"/>
      <c r="Z350"/>
    </row>
    <row r="351" spans="1:26" ht="15.75" customHeight="1" x14ac:dyDescent="0.2">
      <c r="A351" s="263"/>
      <c r="B351" s="264"/>
      <c r="C351" s="263"/>
      <c r="W351"/>
      <c r="X351"/>
      <c r="Y351"/>
      <c r="Z351"/>
    </row>
    <row r="352" spans="1:26" ht="15.75" customHeight="1" x14ac:dyDescent="0.2">
      <c r="A352" s="263"/>
      <c r="B352" s="264"/>
      <c r="C352" s="263"/>
      <c r="W352"/>
      <c r="X352"/>
      <c r="Y352"/>
      <c r="Z352"/>
    </row>
    <row r="353" spans="1:26" ht="15.75" customHeight="1" x14ac:dyDescent="0.2">
      <c r="A353" s="263"/>
      <c r="B353" s="264"/>
      <c r="C353" s="263"/>
      <c r="W353"/>
      <c r="X353"/>
      <c r="Y353"/>
      <c r="Z353"/>
    </row>
    <row r="354" spans="1:26" ht="15.75" customHeight="1" x14ac:dyDescent="0.2">
      <c r="A354" s="263"/>
      <c r="B354" s="264"/>
      <c r="C354" s="263"/>
      <c r="W354"/>
      <c r="X354"/>
      <c r="Y354"/>
      <c r="Z354"/>
    </row>
    <row r="355" spans="1:26" ht="15.75" customHeight="1" x14ac:dyDescent="0.2">
      <c r="A355" s="263"/>
      <c r="B355" s="264"/>
      <c r="C355" s="263"/>
      <c r="W355"/>
      <c r="X355"/>
      <c r="Y355"/>
      <c r="Z355"/>
    </row>
    <row r="356" spans="1:26" ht="15.75" customHeight="1" x14ac:dyDescent="0.2">
      <c r="A356" s="263"/>
      <c r="B356" s="264"/>
      <c r="C356" s="263"/>
      <c r="W356"/>
      <c r="X356"/>
      <c r="Y356"/>
      <c r="Z356"/>
    </row>
    <row r="357" spans="1:26" ht="15.75" customHeight="1" x14ac:dyDescent="0.2">
      <c r="A357" s="263"/>
      <c r="B357" s="264"/>
      <c r="C357" s="263"/>
      <c r="W357"/>
      <c r="X357"/>
      <c r="Y357"/>
      <c r="Z357"/>
    </row>
    <row r="358" spans="1:26" ht="15.75" customHeight="1" x14ac:dyDescent="0.2">
      <c r="A358" s="263"/>
      <c r="B358" s="264"/>
      <c r="C358" s="263"/>
      <c r="W358"/>
      <c r="X358"/>
      <c r="Y358"/>
      <c r="Z358"/>
    </row>
    <row r="359" spans="1:26" ht="15.75" customHeight="1" x14ac:dyDescent="0.2">
      <c r="A359" s="263"/>
      <c r="B359" s="264"/>
      <c r="C359" s="263"/>
      <c r="W359"/>
      <c r="X359"/>
      <c r="Y359"/>
      <c r="Z359"/>
    </row>
    <row r="360" spans="1:26" ht="15.75" customHeight="1" x14ac:dyDescent="0.2">
      <c r="A360" s="263"/>
      <c r="B360" s="264"/>
      <c r="C360" s="263"/>
      <c r="W360"/>
      <c r="X360"/>
      <c r="Y360"/>
      <c r="Z360"/>
    </row>
    <row r="361" spans="1:26" ht="15.75" customHeight="1" x14ac:dyDescent="0.2">
      <c r="A361" s="263"/>
      <c r="B361" s="264"/>
      <c r="C361" s="263"/>
      <c r="W361"/>
      <c r="X361"/>
      <c r="Y361"/>
      <c r="Z361"/>
    </row>
    <row r="362" spans="1:26" ht="15.75" customHeight="1" x14ac:dyDescent="0.2">
      <c r="A362" s="263"/>
      <c r="B362" s="264"/>
      <c r="C362" s="263"/>
      <c r="W362"/>
      <c r="X362"/>
      <c r="Y362"/>
      <c r="Z362"/>
    </row>
    <row r="363" spans="1:26" ht="15.75" customHeight="1" x14ac:dyDescent="0.2">
      <c r="A363" s="263"/>
      <c r="B363" s="264"/>
      <c r="C363" s="263"/>
      <c r="W363"/>
      <c r="X363"/>
      <c r="Y363"/>
      <c r="Z363"/>
    </row>
    <row r="364" spans="1:26" ht="15.75" customHeight="1" x14ac:dyDescent="0.2">
      <c r="A364" s="263"/>
      <c r="B364" s="264"/>
      <c r="C364" s="263"/>
      <c r="W364"/>
      <c r="X364"/>
      <c r="Y364"/>
      <c r="Z364"/>
    </row>
    <row r="365" spans="1:26" ht="15.75" customHeight="1" x14ac:dyDescent="0.2">
      <c r="A365" s="263"/>
      <c r="B365" s="264"/>
      <c r="C365" s="263"/>
      <c r="W365"/>
      <c r="X365"/>
      <c r="Y365"/>
      <c r="Z365"/>
    </row>
    <row r="366" spans="1:26" ht="15.75" customHeight="1" x14ac:dyDescent="0.2">
      <c r="A366" s="263"/>
      <c r="B366" s="264"/>
      <c r="C366" s="263"/>
      <c r="W366"/>
      <c r="X366"/>
      <c r="Y366"/>
      <c r="Z366"/>
    </row>
    <row r="367" spans="1:26" ht="15.75" customHeight="1" x14ac:dyDescent="0.2">
      <c r="A367" s="263"/>
      <c r="B367" s="264"/>
      <c r="C367" s="263"/>
      <c r="W367"/>
      <c r="X367"/>
      <c r="Y367"/>
      <c r="Z367"/>
    </row>
    <row r="368" spans="1:26" ht="15.75" customHeight="1" x14ac:dyDescent="0.2">
      <c r="A368" s="263"/>
      <c r="B368" s="264"/>
      <c r="C368" s="263"/>
      <c r="W368"/>
      <c r="X368"/>
      <c r="Y368"/>
      <c r="Z368"/>
    </row>
    <row r="369" spans="1:26" ht="15.75" customHeight="1" x14ac:dyDescent="0.2">
      <c r="A369" s="263"/>
      <c r="B369" s="264"/>
      <c r="C369" s="263"/>
      <c r="W369"/>
      <c r="X369"/>
      <c r="Y369"/>
      <c r="Z369"/>
    </row>
    <row r="370" spans="1:26" ht="15.75" customHeight="1" x14ac:dyDescent="0.2">
      <c r="A370" s="263"/>
      <c r="B370" s="264"/>
      <c r="C370" s="263"/>
      <c r="W370"/>
      <c r="X370"/>
      <c r="Y370"/>
      <c r="Z370"/>
    </row>
    <row r="371" spans="1:26" ht="15.75" customHeight="1" x14ac:dyDescent="0.2">
      <c r="A371" s="263"/>
      <c r="B371" s="264"/>
      <c r="C371" s="263"/>
      <c r="W371"/>
      <c r="X371"/>
      <c r="Y371"/>
      <c r="Z371"/>
    </row>
    <row r="372" spans="1:26" ht="15.75" customHeight="1" x14ac:dyDescent="0.2">
      <c r="A372" s="263"/>
      <c r="B372" s="264"/>
      <c r="C372" s="263"/>
      <c r="W372"/>
      <c r="X372"/>
      <c r="Y372"/>
      <c r="Z372"/>
    </row>
    <row r="373" spans="1:26" ht="15.75" customHeight="1" x14ac:dyDescent="0.2">
      <c r="A373" s="263"/>
      <c r="B373" s="264"/>
      <c r="C373" s="263"/>
      <c r="W373"/>
      <c r="X373"/>
      <c r="Y373"/>
      <c r="Z373"/>
    </row>
    <row r="374" spans="1:26" ht="15.75" customHeight="1" x14ac:dyDescent="0.2">
      <c r="A374" s="263"/>
      <c r="B374" s="264"/>
      <c r="C374" s="263"/>
      <c r="W374"/>
      <c r="X374"/>
      <c r="Y374"/>
      <c r="Z374"/>
    </row>
    <row r="375" spans="1:26" ht="15.75" customHeight="1" x14ac:dyDescent="0.2">
      <c r="A375" s="263"/>
      <c r="B375" s="264"/>
      <c r="C375" s="263"/>
      <c r="W375"/>
      <c r="X375"/>
      <c r="Y375"/>
      <c r="Z375"/>
    </row>
    <row r="376" spans="1:26" ht="15.75" customHeight="1" x14ac:dyDescent="0.2">
      <c r="A376" s="263"/>
      <c r="B376" s="264"/>
      <c r="C376" s="263"/>
      <c r="W376"/>
      <c r="X376"/>
      <c r="Y376"/>
      <c r="Z376"/>
    </row>
    <row r="377" spans="1:26" ht="15.75" customHeight="1" x14ac:dyDescent="0.2">
      <c r="A377" s="263"/>
      <c r="B377" s="264"/>
      <c r="C377" s="263"/>
      <c r="W377"/>
      <c r="X377"/>
      <c r="Y377"/>
      <c r="Z377"/>
    </row>
    <row r="378" spans="1:26" ht="15.75" customHeight="1" x14ac:dyDescent="0.2">
      <c r="A378" s="263"/>
      <c r="B378" s="264"/>
      <c r="C378" s="263"/>
      <c r="W378"/>
      <c r="X378"/>
      <c r="Y378"/>
      <c r="Z378"/>
    </row>
    <row r="379" spans="1:26" ht="15.75" customHeight="1" x14ac:dyDescent="0.2">
      <c r="A379" s="263"/>
      <c r="B379" s="264"/>
      <c r="C379" s="263"/>
      <c r="W379"/>
      <c r="X379"/>
      <c r="Y379"/>
      <c r="Z379"/>
    </row>
    <row r="380" spans="1:26" ht="15.75" customHeight="1" x14ac:dyDescent="0.2">
      <c r="A380" s="263"/>
      <c r="B380" s="264"/>
      <c r="C380" s="263"/>
      <c r="W380"/>
      <c r="X380"/>
      <c r="Y380"/>
      <c r="Z380"/>
    </row>
    <row r="381" spans="1:26" ht="15.75" customHeight="1" x14ac:dyDescent="0.2">
      <c r="A381" s="263"/>
      <c r="B381" s="264"/>
      <c r="C381" s="263"/>
      <c r="W381"/>
      <c r="X381"/>
      <c r="Y381"/>
      <c r="Z381"/>
    </row>
    <row r="382" spans="1:26" ht="15.75" customHeight="1" x14ac:dyDescent="0.2">
      <c r="A382" s="263"/>
      <c r="B382" s="264"/>
      <c r="C382" s="263"/>
      <c r="W382"/>
      <c r="X382"/>
      <c r="Y382"/>
      <c r="Z382"/>
    </row>
    <row r="383" spans="1:26" ht="15.75" customHeight="1" x14ac:dyDescent="0.2">
      <c r="A383" s="263"/>
      <c r="B383" s="264"/>
      <c r="C383" s="263"/>
      <c r="W383"/>
      <c r="X383"/>
      <c r="Y383"/>
      <c r="Z383"/>
    </row>
    <row r="384" spans="1:26" ht="15.75" customHeight="1" x14ac:dyDescent="0.2">
      <c r="A384" s="263"/>
      <c r="B384" s="264"/>
      <c r="C384" s="263"/>
      <c r="W384"/>
      <c r="X384"/>
      <c r="Y384"/>
      <c r="Z384"/>
    </row>
    <row r="385" spans="1:26" ht="15.75" customHeight="1" x14ac:dyDescent="0.2">
      <c r="A385" s="263"/>
      <c r="B385" s="264"/>
      <c r="C385" s="263"/>
      <c r="W385"/>
      <c r="X385"/>
      <c r="Y385"/>
      <c r="Z385"/>
    </row>
    <row r="386" spans="1:26" ht="15.75" customHeight="1" x14ac:dyDescent="0.2">
      <c r="A386" s="263"/>
      <c r="B386" s="264"/>
      <c r="C386" s="263"/>
      <c r="W386"/>
      <c r="X386"/>
      <c r="Y386"/>
      <c r="Z386"/>
    </row>
    <row r="387" spans="1:26" ht="15.75" customHeight="1" x14ac:dyDescent="0.2">
      <c r="A387" s="263"/>
      <c r="B387" s="264"/>
      <c r="C387" s="263"/>
      <c r="W387"/>
      <c r="X387"/>
      <c r="Y387"/>
      <c r="Z387"/>
    </row>
    <row r="388" spans="1:26" ht="15.75" customHeight="1" x14ac:dyDescent="0.2">
      <c r="A388" s="263"/>
      <c r="B388" s="264"/>
      <c r="C388" s="263"/>
      <c r="W388"/>
      <c r="X388"/>
      <c r="Y388"/>
      <c r="Z388"/>
    </row>
    <row r="389" spans="1:26" ht="15.75" customHeight="1" x14ac:dyDescent="0.2">
      <c r="A389" s="263"/>
      <c r="B389" s="264"/>
      <c r="C389" s="263"/>
      <c r="W389"/>
      <c r="X389"/>
      <c r="Y389"/>
      <c r="Z389"/>
    </row>
    <row r="390" spans="1:26" ht="15.75" customHeight="1" x14ac:dyDescent="0.2">
      <c r="A390" s="263"/>
      <c r="B390" s="264"/>
      <c r="C390" s="263"/>
      <c r="W390"/>
      <c r="X390"/>
      <c r="Y390"/>
      <c r="Z390"/>
    </row>
    <row r="391" spans="1:26" ht="15.75" customHeight="1" x14ac:dyDescent="0.2">
      <c r="A391" s="263"/>
      <c r="B391" s="264"/>
      <c r="C391" s="263"/>
      <c r="W391"/>
      <c r="X391"/>
      <c r="Y391"/>
      <c r="Z391"/>
    </row>
    <row r="392" spans="1:26" ht="15.75" customHeight="1" x14ac:dyDescent="0.2">
      <c r="A392" s="263"/>
      <c r="B392" s="264"/>
      <c r="C392" s="263"/>
      <c r="W392"/>
      <c r="X392"/>
      <c r="Y392"/>
      <c r="Z392"/>
    </row>
    <row r="393" spans="1:26" ht="15.75" customHeight="1" x14ac:dyDescent="0.2">
      <c r="A393" s="263"/>
      <c r="B393" s="264"/>
      <c r="C393" s="263"/>
      <c r="W393"/>
      <c r="X393"/>
      <c r="Y393"/>
      <c r="Z393"/>
    </row>
    <row r="394" spans="1:26" ht="15.75" customHeight="1" x14ac:dyDescent="0.2">
      <c r="A394" s="263"/>
      <c r="B394" s="264"/>
      <c r="C394" s="263"/>
      <c r="W394"/>
      <c r="X394"/>
      <c r="Y394"/>
      <c r="Z394"/>
    </row>
    <row r="395" spans="1:26" ht="15.75" customHeight="1" x14ac:dyDescent="0.2">
      <c r="A395" s="263"/>
      <c r="B395" s="264"/>
      <c r="C395" s="263"/>
      <c r="W395"/>
      <c r="X395"/>
      <c r="Y395"/>
      <c r="Z395"/>
    </row>
    <row r="396" spans="1:26" ht="15.75" customHeight="1" x14ac:dyDescent="0.2">
      <c r="A396" s="263"/>
      <c r="B396" s="264"/>
      <c r="C396" s="263"/>
      <c r="W396"/>
      <c r="X396"/>
      <c r="Y396"/>
      <c r="Z396"/>
    </row>
    <row r="397" spans="1:26" ht="15.75" customHeight="1" x14ac:dyDescent="0.2">
      <c r="A397" s="263"/>
      <c r="B397" s="264"/>
      <c r="C397" s="263"/>
      <c r="W397"/>
      <c r="X397"/>
      <c r="Y397"/>
      <c r="Z397"/>
    </row>
    <row r="398" spans="1:26" ht="15.75" customHeight="1" x14ac:dyDescent="0.2">
      <c r="A398" s="263"/>
      <c r="B398" s="264"/>
      <c r="C398" s="263"/>
      <c r="W398"/>
      <c r="X398"/>
      <c r="Y398"/>
      <c r="Z398"/>
    </row>
    <row r="399" spans="1:26" ht="15.75" customHeight="1" x14ac:dyDescent="0.2">
      <c r="A399" s="263"/>
      <c r="B399" s="264"/>
      <c r="C399" s="263"/>
      <c r="W399"/>
      <c r="X399"/>
      <c r="Y399"/>
      <c r="Z399"/>
    </row>
    <row r="400" spans="1:26" ht="15.75" customHeight="1" x14ac:dyDescent="0.2">
      <c r="A400" s="263"/>
      <c r="B400" s="264"/>
      <c r="C400" s="263"/>
      <c r="W400"/>
      <c r="X400"/>
      <c r="Y400"/>
      <c r="Z400"/>
    </row>
    <row r="401" spans="1:26" ht="15.75" customHeight="1" x14ac:dyDescent="0.2">
      <c r="A401" s="263"/>
      <c r="B401" s="264"/>
      <c r="C401" s="263"/>
      <c r="W401"/>
      <c r="X401"/>
      <c r="Y401"/>
      <c r="Z401"/>
    </row>
    <row r="402" spans="1:26" ht="15.75" customHeight="1" x14ac:dyDescent="0.2">
      <c r="A402" s="263"/>
      <c r="B402" s="264"/>
      <c r="C402" s="263"/>
      <c r="W402"/>
      <c r="X402"/>
      <c r="Y402"/>
      <c r="Z402"/>
    </row>
    <row r="403" spans="1:26" ht="15.75" customHeight="1" x14ac:dyDescent="0.2">
      <c r="A403" s="263"/>
      <c r="B403" s="264"/>
      <c r="C403" s="263"/>
      <c r="W403"/>
      <c r="X403"/>
      <c r="Y403"/>
      <c r="Z403"/>
    </row>
    <row r="404" spans="1:26" ht="15.75" customHeight="1" x14ac:dyDescent="0.2">
      <c r="A404" s="263"/>
      <c r="B404" s="264"/>
      <c r="C404" s="263"/>
      <c r="W404"/>
      <c r="X404"/>
      <c r="Y404"/>
      <c r="Z404"/>
    </row>
    <row r="405" spans="1:26" ht="15.75" customHeight="1" x14ac:dyDescent="0.2">
      <c r="A405" s="263"/>
      <c r="B405" s="264"/>
      <c r="C405" s="263"/>
      <c r="W405"/>
      <c r="X405"/>
      <c r="Y405"/>
      <c r="Z405"/>
    </row>
    <row r="406" spans="1:26" ht="15.75" customHeight="1" x14ac:dyDescent="0.2">
      <c r="A406" s="263"/>
      <c r="B406" s="264"/>
      <c r="C406" s="263"/>
      <c r="W406"/>
      <c r="X406"/>
      <c r="Y406"/>
      <c r="Z406"/>
    </row>
    <row r="407" spans="1:26" ht="15.75" customHeight="1" x14ac:dyDescent="0.2">
      <c r="A407" s="263"/>
      <c r="B407" s="264"/>
      <c r="C407" s="263"/>
      <c r="W407"/>
      <c r="X407"/>
      <c r="Y407"/>
      <c r="Z407"/>
    </row>
    <row r="408" spans="1:26" ht="15.75" customHeight="1" x14ac:dyDescent="0.2">
      <c r="A408" s="263"/>
      <c r="B408" s="264"/>
      <c r="C408" s="263"/>
      <c r="W408"/>
      <c r="X408"/>
      <c r="Y408"/>
      <c r="Z408"/>
    </row>
    <row r="409" spans="1:26" ht="15.75" customHeight="1" x14ac:dyDescent="0.2">
      <c r="A409" s="263"/>
      <c r="B409" s="264"/>
      <c r="C409" s="263"/>
      <c r="W409"/>
      <c r="X409"/>
      <c r="Y409"/>
      <c r="Z409"/>
    </row>
    <row r="410" spans="1:26" ht="15.75" customHeight="1" x14ac:dyDescent="0.2">
      <c r="A410" s="263"/>
      <c r="B410" s="264"/>
      <c r="C410" s="263"/>
      <c r="W410"/>
      <c r="X410"/>
      <c r="Y410"/>
      <c r="Z410"/>
    </row>
    <row r="411" spans="1:26" ht="15.75" customHeight="1" x14ac:dyDescent="0.2">
      <c r="A411" s="263"/>
      <c r="B411" s="264"/>
      <c r="C411" s="263"/>
      <c r="W411"/>
      <c r="X411"/>
      <c r="Y411"/>
      <c r="Z411"/>
    </row>
    <row r="412" spans="1:26" ht="15.75" customHeight="1" x14ac:dyDescent="0.2">
      <c r="A412" s="263"/>
      <c r="B412" s="264"/>
      <c r="C412" s="263"/>
      <c r="W412"/>
      <c r="X412"/>
      <c r="Y412"/>
      <c r="Z412"/>
    </row>
    <row r="413" spans="1:26" ht="15.75" customHeight="1" x14ac:dyDescent="0.2">
      <c r="A413" s="263"/>
      <c r="B413" s="264"/>
      <c r="C413" s="263"/>
      <c r="W413"/>
      <c r="X413"/>
      <c r="Y413"/>
      <c r="Z413"/>
    </row>
    <row r="414" spans="1:26" ht="15.75" customHeight="1" x14ac:dyDescent="0.2">
      <c r="A414" s="263"/>
      <c r="B414" s="264"/>
      <c r="C414" s="263"/>
      <c r="W414"/>
      <c r="X414"/>
      <c r="Y414"/>
      <c r="Z414"/>
    </row>
    <row r="415" spans="1:26" ht="15.75" customHeight="1" x14ac:dyDescent="0.2">
      <c r="A415" s="263"/>
      <c r="B415" s="264"/>
      <c r="C415" s="263"/>
      <c r="W415"/>
      <c r="X415"/>
      <c r="Y415"/>
      <c r="Z415"/>
    </row>
    <row r="416" spans="1:26" ht="15.75" customHeight="1" x14ac:dyDescent="0.2">
      <c r="A416" s="263"/>
      <c r="B416" s="264"/>
      <c r="C416" s="263"/>
      <c r="W416"/>
      <c r="X416"/>
      <c r="Y416"/>
      <c r="Z416"/>
    </row>
    <row r="417" spans="1:26" ht="15.75" customHeight="1" x14ac:dyDescent="0.2">
      <c r="A417" s="263"/>
      <c r="B417" s="264"/>
      <c r="C417" s="263"/>
      <c r="W417"/>
      <c r="X417"/>
      <c r="Y417"/>
      <c r="Z417"/>
    </row>
    <row r="418" spans="1:26" ht="15.75" customHeight="1" x14ac:dyDescent="0.2">
      <c r="A418" s="263"/>
      <c r="B418" s="264"/>
      <c r="C418" s="263"/>
      <c r="W418"/>
      <c r="X418"/>
      <c r="Y418"/>
      <c r="Z418"/>
    </row>
    <row r="419" spans="1:26" ht="15.75" customHeight="1" x14ac:dyDescent="0.2">
      <c r="A419" s="263"/>
      <c r="B419" s="264"/>
      <c r="C419" s="263"/>
      <c r="W419"/>
      <c r="X419"/>
      <c r="Y419"/>
      <c r="Z419"/>
    </row>
    <row r="420" spans="1:26" ht="15.75" customHeight="1" x14ac:dyDescent="0.2">
      <c r="A420" s="263"/>
      <c r="B420" s="264"/>
      <c r="C420" s="263"/>
      <c r="W420"/>
      <c r="X420"/>
      <c r="Y420"/>
      <c r="Z420"/>
    </row>
    <row r="421" spans="1:26" ht="15.75" customHeight="1" x14ac:dyDescent="0.2">
      <c r="A421" s="263"/>
      <c r="B421" s="264"/>
      <c r="C421" s="263"/>
      <c r="W421"/>
      <c r="X421"/>
      <c r="Y421"/>
      <c r="Z421"/>
    </row>
    <row r="422" spans="1:26" ht="15.75" customHeight="1" x14ac:dyDescent="0.2">
      <c r="A422" s="263"/>
      <c r="B422" s="264"/>
      <c r="C422" s="263"/>
      <c r="W422"/>
      <c r="X422"/>
      <c r="Y422"/>
      <c r="Z422"/>
    </row>
    <row r="423" spans="1:26" ht="15.75" customHeight="1" x14ac:dyDescent="0.2">
      <c r="A423" s="263"/>
      <c r="B423" s="264"/>
      <c r="C423" s="263"/>
      <c r="W423"/>
      <c r="X423"/>
      <c r="Y423"/>
      <c r="Z423"/>
    </row>
    <row r="424" spans="1:26" ht="15.75" customHeight="1" x14ac:dyDescent="0.2">
      <c r="A424" s="263"/>
      <c r="B424" s="264"/>
      <c r="C424" s="263"/>
      <c r="W424"/>
      <c r="X424"/>
      <c r="Y424"/>
      <c r="Z424"/>
    </row>
    <row r="425" spans="1:26" ht="15.75" customHeight="1" x14ac:dyDescent="0.2">
      <c r="A425" s="263"/>
      <c r="B425" s="264"/>
      <c r="C425" s="263"/>
      <c r="W425"/>
      <c r="X425"/>
      <c r="Y425"/>
      <c r="Z425"/>
    </row>
    <row r="426" spans="1:26" ht="15.75" customHeight="1" x14ac:dyDescent="0.2">
      <c r="A426" s="263"/>
      <c r="B426" s="264"/>
      <c r="C426" s="263"/>
      <c r="W426"/>
      <c r="X426"/>
      <c r="Y426"/>
      <c r="Z426"/>
    </row>
    <row r="427" spans="1:26" ht="15.75" customHeight="1" x14ac:dyDescent="0.2">
      <c r="A427" s="263"/>
      <c r="B427" s="264"/>
      <c r="C427" s="263"/>
      <c r="W427"/>
      <c r="X427"/>
      <c r="Y427"/>
      <c r="Z427"/>
    </row>
    <row r="428" spans="1:26" ht="15.75" customHeight="1" x14ac:dyDescent="0.2">
      <c r="A428" s="263"/>
      <c r="B428" s="264"/>
      <c r="C428" s="263"/>
      <c r="W428"/>
      <c r="X428"/>
      <c r="Y428"/>
      <c r="Z428"/>
    </row>
    <row r="429" spans="1:26" ht="15.75" customHeight="1" x14ac:dyDescent="0.2">
      <c r="A429" s="263"/>
      <c r="B429" s="264"/>
      <c r="C429" s="263"/>
      <c r="W429"/>
      <c r="X429"/>
      <c r="Y429"/>
      <c r="Z429"/>
    </row>
    <row r="430" spans="1:26" ht="15.75" customHeight="1" x14ac:dyDescent="0.2">
      <c r="A430" s="263"/>
      <c r="B430" s="264"/>
      <c r="C430" s="263"/>
      <c r="W430"/>
      <c r="X430"/>
      <c r="Y430"/>
      <c r="Z430"/>
    </row>
    <row r="431" spans="1:26" ht="15.75" customHeight="1" x14ac:dyDescent="0.2">
      <c r="A431" s="263"/>
      <c r="B431" s="264"/>
      <c r="C431" s="263"/>
      <c r="W431"/>
      <c r="X431"/>
      <c r="Y431"/>
      <c r="Z431"/>
    </row>
    <row r="432" spans="1:26" ht="15.75" customHeight="1" x14ac:dyDescent="0.2">
      <c r="A432" s="263"/>
      <c r="B432" s="264"/>
      <c r="C432" s="263"/>
      <c r="W432"/>
      <c r="X432"/>
      <c r="Y432"/>
      <c r="Z432"/>
    </row>
    <row r="433" spans="1:26" ht="15.75" customHeight="1" x14ac:dyDescent="0.2">
      <c r="A433" s="263"/>
      <c r="B433" s="264"/>
      <c r="C433" s="263"/>
      <c r="W433"/>
      <c r="X433"/>
      <c r="Y433"/>
      <c r="Z433"/>
    </row>
    <row r="434" spans="1:26" ht="15.75" customHeight="1" x14ac:dyDescent="0.2">
      <c r="A434" s="263"/>
      <c r="B434" s="264"/>
      <c r="C434" s="263"/>
      <c r="W434"/>
      <c r="X434"/>
      <c r="Y434"/>
      <c r="Z434"/>
    </row>
    <row r="435" spans="1:26" ht="15.75" customHeight="1" x14ac:dyDescent="0.2">
      <c r="A435" s="263"/>
      <c r="B435" s="264"/>
      <c r="C435" s="263"/>
      <c r="W435"/>
      <c r="X435"/>
      <c r="Y435"/>
      <c r="Z435"/>
    </row>
    <row r="436" spans="1:26" ht="15.75" customHeight="1" x14ac:dyDescent="0.2">
      <c r="A436" s="263"/>
      <c r="B436" s="264"/>
      <c r="C436" s="263"/>
      <c r="W436"/>
      <c r="X436"/>
      <c r="Y436"/>
      <c r="Z436"/>
    </row>
    <row r="437" spans="1:26" ht="15.75" customHeight="1" x14ac:dyDescent="0.2">
      <c r="A437" s="263"/>
      <c r="B437" s="264"/>
      <c r="C437" s="263"/>
      <c r="W437"/>
      <c r="X437"/>
      <c r="Y437"/>
      <c r="Z437"/>
    </row>
    <row r="438" spans="1:26" ht="15.75" customHeight="1" x14ac:dyDescent="0.2">
      <c r="A438" s="263"/>
      <c r="B438" s="264"/>
      <c r="C438" s="263"/>
      <c r="W438"/>
      <c r="X438"/>
      <c r="Y438"/>
      <c r="Z438"/>
    </row>
    <row r="439" spans="1:26" ht="15.75" customHeight="1" x14ac:dyDescent="0.2">
      <c r="A439" s="263"/>
      <c r="B439" s="264"/>
      <c r="C439" s="263"/>
      <c r="W439"/>
      <c r="X439"/>
      <c r="Y439"/>
      <c r="Z439"/>
    </row>
    <row r="440" spans="1:26" ht="15.75" customHeight="1" x14ac:dyDescent="0.2">
      <c r="A440" s="263"/>
      <c r="B440" s="264"/>
      <c r="C440" s="263"/>
      <c r="W440"/>
      <c r="X440"/>
      <c r="Y440"/>
      <c r="Z440"/>
    </row>
    <row r="441" spans="1:26" ht="15.75" customHeight="1" x14ac:dyDescent="0.2">
      <c r="A441" s="263"/>
      <c r="B441" s="264"/>
      <c r="C441" s="263"/>
      <c r="W441"/>
      <c r="X441"/>
      <c r="Y441"/>
      <c r="Z441"/>
    </row>
    <row r="442" spans="1:26" ht="15.75" customHeight="1" x14ac:dyDescent="0.2">
      <c r="A442" s="263"/>
      <c r="B442" s="264"/>
      <c r="C442" s="263"/>
      <c r="W442"/>
      <c r="X442"/>
      <c r="Y442"/>
      <c r="Z442"/>
    </row>
    <row r="443" spans="1:26" ht="15.75" customHeight="1" x14ac:dyDescent="0.2">
      <c r="A443" s="263"/>
      <c r="B443" s="264"/>
      <c r="C443" s="263"/>
      <c r="W443"/>
      <c r="X443"/>
      <c r="Y443"/>
      <c r="Z443"/>
    </row>
    <row r="444" spans="1:26" ht="15.75" customHeight="1" x14ac:dyDescent="0.2">
      <c r="A444" s="263"/>
      <c r="B444" s="264"/>
      <c r="C444" s="263"/>
      <c r="W444"/>
      <c r="X444"/>
      <c r="Y444"/>
      <c r="Z444"/>
    </row>
    <row r="445" spans="1:26" ht="15.75" customHeight="1" x14ac:dyDescent="0.2">
      <c r="A445" s="263"/>
      <c r="B445" s="264"/>
      <c r="C445" s="263"/>
      <c r="W445"/>
      <c r="X445"/>
      <c r="Y445"/>
      <c r="Z445"/>
    </row>
    <row r="446" spans="1:26" ht="15.75" customHeight="1" x14ac:dyDescent="0.2">
      <c r="A446" s="263"/>
      <c r="B446" s="264"/>
      <c r="C446" s="263"/>
      <c r="W446"/>
      <c r="X446"/>
      <c r="Y446"/>
      <c r="Z446"/>
    </row>
    <row r="447" spans="1:26" ht="15.75" customHeight="1" x14ac:dyDescent="0.2">
      <c r="A447" s="263"/>
      <c r="B447" s="264"/>
      <c r="C447" s="263"/>
      <c r="W447"/>
      <c r="X447"/>
      <c r="Y447"/>
      <c r="Z447"/>
    </row>
    <row r="448" spans="1:26" ht="15.75" customHeight="1" x14ac:dyDescent="0.2">
      <c r="A448" s="263"/>
      <c r="B448" s="264"/>
      <c r="C448" s="263"/>
      <c r="W448"/>
      <c r="X448"/>
      <c r="Y448"/>
      <c r="Z448"/>
    </row>
    <row r="449" spans="1:26" ht="15.75" customHeight="1" x14ac:dyDescent="0.2">
      <c r="A449" s="263"/>
      <c r="B449" s="264"/>
      <c r="C449" s="263"/>
      <c r="W449"/>
      <c r="X449"/>
      <c r="Y449"/>
      <c r="Z449"/>
    </row>
    <row r="450" spans="1:26" ht="15.75" customHeight="1" x14ac:dyDescent="0.2">
      <c r="A450" s="263"/>
      <c r="B450" s="264"/>
      <c r="C450" s="263"/>
      <c r="W450"/>
      <c r="X450"/>
      <c r="Y450"/>
      <c r="Z450"/>
    </row>
    <row r="451" spans="1:26" ht="15.75" customHeight="1" x14ac:dyDescent="0.2">
      <c r="A451" s="263"/>
      <c r="B451" s="264"/>
      <c r="C451" s="263"/>
      <c r="W451"/>
      <c r="X451"/>
      <c r="Y451"/>
      <c r="Z451"/>
    </row>
    <row r="452" spans="1:26" ht="15.75" customHeight="1" x14ac:dyDescent="0.2">
      <c r="A452" s="263"/>
      <c r="B452" s="264"/>
      <c r="C452" s="263"/>
      <c r="W452"/>
      <c r="X452"/>
      <c r="Y452"/>
      <c r="Z452"/>
    </row>
    <row r="453" spans="1:26" ht="15.75" customHeight="1" x14ac:dyDescent="0.2">
      <c r="A453" s="263"/>
      <c r="B453" s="264"/>
      <c r="C453" s="263"/>
      <c r="W453"/>
      <c r="X453"/>
      <c r="Y453"/>
      <c r="Z453"/>
    </row>
    <row r="454" spans="1:26" ht="15.75" customHeight="1" x14ac:dyDescent="0.2">
      <c r="A454" s="263"/>
      <c r="B454" s="264"/>
      <c r="C454" s="263"/>
      <c r="W454"/>
      <c r="X454"/>
      <c r="Y454"/>
      <c r="Z454"/>
    </row>
    <row r="455" spans="1:26" ht="15.75" customHeight="1" x14ac:dyDescent="0.2">
      <c r="A455" s="263"/>
      <c r="B455" s="264"/>
      <c r="C455" s="263"/>
      <c r="W455"/>
      <c r="X455"/>
      <c r="Y455"/>
      <c r="Z455"/>
    </row>
    <row r="456" spans="1:26" ht="15.75" customHeight="1" x14ac:dyDescent="0.2">
      <c r="A456" s="263"/>
      <c r="B456" s="264"/>
      <c r="C456" s="263"/>
      <c r="W456"/>
      <c r="X456"/>
      <c r="Y456"/>
      <c r="Z456"/>
    </row>
    <row r="457" spans="1:26" ht="15.75" customHeight="1" x14ac:dyDescent="0.2">
      <c r="A457" s="263"/>
      <c r="B457" s="264"/>
      <c r="C457" s="263"/>
      <c r="W457"/>
      <c r="X457"/>
      <c r="Y457"/>
      <c r="Z457"/>
    </row>
    <row r="458" spans="1:26" ht="15.75" customHeight="1" x14ac:dyDescent="0.2">
      <c r="A458" s="263"/>
      <c r="B458" s="264"/>
      <c r="C458" s="263"/>
      <c r="W458"/>
      <c r="X458"/>
      <c r="Y458"/>
      <c r="Z458"/>
    </row>
    <row r="459" spans="1:26" ht="15.75" customHeight="1" x14ac:dyDescent="0.2">
      <c r="A459" s="263"/>
      <c r="B459" s="264"/>
      <c r="C459" s="263"/>
      <c r="W459"/>
      <c r="X459"/>
      <c r="Y459"/>
      <c r="Z459"/>
    </row>
    <row r="460" spans="1:26" ht="15.75" customHeight="1" x14ac:dyDescent="0.2">
      <c r="A460" s="263"/>
      <c r="B460" s="264"/>
      <c r="C460" s="263"/>
      <c r="W460"/>
      <c r="X460"/>
      <c r="Y460"/>
      <c r="Z460"/>
    </row>
    <row r="461" spans="1:26" ht="15.75" customHeight="1" x14ac:dyDescent="0.2">
      <c r="A461" s="263"/>
      <c r="B461" s="264"/>
      <c r="C461" s="263"/>
      <c r="W461"/>
      <c r="X461"/>
      <c r="Y461"/>
      <c r="Z461"/>
    </row>
    <row r="462" spans="1:26" ht="15.75" customHeight="1" x14ac:dyDescent="0.2">
      <c r="A462" s="263"/>
      <c r="B462" s="264"/>
      <c r="C462" s="263"/>
      <c r="W462"/>
      <c r="X462"/>
      <c r="Y462"/>
      <c r="Z462"/>
    </row>
    <row r="463" spans="1:26" ht="15.75" customHeight="1" x14ac:dyDescent="0.2">
      <c r="A463" s="263"/>
      <c r="B463" s="264"/>
      <c r="C463" s="263"/>
      <c r="W463"/>
      <c r="X463"/>
      <c r="Y463"/>
      <c r="Z463"/>
    </row>
    <row r="464" spans="1:26" ht="15.75" customHeight="1" x14ac:dyDescent="0.2">
      <c r="A464" s="263"/>
      <c r="B464" s="264"/>
      <c r="C464" s="263"/>
      <c r="W464"/>
      <c r="X464"/>
      <c r="Y464"/>
      <c r="Z464"/>
    </row>
    <row r="465" spans="1:26" ht="15.75" customHeight="1" x14ac:dyDescent="0.2">
      <c r="A465" s="263"/>
      <c r="B465" s="264"/>
      <c r="C465" s="263"/>
      <c r="W465"/>
      <c r="X465"/>
      <c r="Y465"/>
      <c r="Z465"/>
    </row>
    <row r="466" spans="1:26" ht="15.75" customHeight="1" x14ac:dyDescent="0.2">
      <c r="A466" s="263"/>
      <c r="B466" s="264"/>
      <c r="C466" s="263"/>
      <c r="W466"/>
      <c r="X466"/>
      <c r="Y466"/>
      <c r="Z466"/>
    </row>
    <row r="467" spans="1:26" ht="15.75" customHeight="1" x14ac:dyDescent="0.2">
      <c r="A467" s="263"/>
      <c r="B467" s="264"/>
      <c r="C467" s="263"/>
      <c r="W467"/>
      <c r="X467"/>
      <c r="Y467"/>
      <c r="Z467"/>
    </row>
    <row r="468" spans="1:26" ht="15.75" customHeight="1" x14ac:dyDescent="0.2">
      <c r="A468" s="263"/>
      <c r="B468" s="264"/>
      <c r="C468" s="263"/>
      <c r="W468"/>
      <c r="X468"/>
      <c r="Y468"/>
      <c r="Z468"/>
    </row>
    <row r="469" spans="1:26" ht="15.75" customHeight="1" x14ac:dyDescent="0.2">
      <c r="A469" s="263"/>
      <c r="B469" s="264"/>
      <c r="C469" s="263"/>
      <c r="W469"/>
      <c r="X469"/>
      <c r="Y469"/>
      <c r="Z469"/>
    </row>
    <row r="470" spans="1:26" ht="15.75" customHeight="1" x14ac:dyDescent="0.2">
      <c r="A470" s="263"/>
      <c r="B470" s="264"/>
      <c r="C470" s="263"/>
      <c r="W470"/>
      <c r="X470"/>
      <c r="Y470"/>
      <c r="Z470"/>
    </row>
    <row r="471" spans="1:26" ht="15.75" customHeight="1" x14ac:dyDescent="0.2">
      <c r="A471" s="263"/>
      <c r="B471" s="264"/>
      <c r="C471" s="263"/>
      <c r="W471"/>
      <c r="X471"/>
      <c r="Y471"/>
      <c r="Z471"/>
    </row>
    <row r="472" spans="1:26" ht="15.75" customHeight="1" x14ac:dyDescent="0.2">
      <c r="A472" s="263"/>
      <c r="B472" s="264"/>
      <c r="C472" s="263"/>
      <c r="W472"/>
      <c r="X472"/>
      <c r="Y472"/>
      <c r="Z472"/>
    </row>
    <row r="473" spans="1:26" ht="15.75" customHeight="1" x14ac:dyDescent="0.2">
      <c r="A473" s="263"/>
      <c r="B473" s="264"/>
      <c r="C473" s="263"/>
      <c r="W473"/>
      <c r="X473"/>
      <c r="Y473"/>
      <c r="Z473"/>
    </row>
    <row r="474" spans="1:26" ht="15.75" customHeight="1" x14ac:dyDescent="0.2">
      <c r="A474" s="263"/>
      <c r="B474" s="264"/>
      <c r="C474" s="263"/>
      <c r="W474"/>
      <c r="X474"/>
      <c r="Y474"/>
      <c r="Z474"/>
    </row>
    <row r="475" spans="1:26" ht="15.75" customHeight="1" x14ac:dyDescent="0.2">
      <c r="A475" s="263"/>
      <c r="B475" s="264"/>
      <c r="C475" s="263"/>
      <c r="W475"/>
      <c r="X475"/>
      <c r="Y475"/>
      <c r="Z475"/>
    </row>
    <row r="476" spans="1:26" ht="15.75" customHeight="1" x14ac:dyDescent="0.2">
      <c r="A476" s="263"/>
      <c r="B476" s="264"/>
      <c r="C476" s="263"/>
      <c r="W476"/>
      <c r="X476"/>
      <c r="Y476"/>
      <c r="Z476"/>
    </row>
    <row r="477" spans="1:26" ht="15.75" customHeight="1" x14ac:dyDescent="0.2">
      <c r="A477" s="263"/>
      <c r="B477" s="264"/>
      <c r="C477" s="263"/>
      <c r="W477"/>
      <c r="X477"/>
      <c r="Y477"/>
      <c r="Z477"/>
    </row>
    <row r="478" spans="1:26" ht="15.75" customHeight="1" x14ac:dyDescent="0.2">
      <c r="A478" s="263"/>
      <c r="B478" s="264"/>
      <c r="C478" s="263"/>
      <c r="W478"/>
      <c r="X478"/>
      <c r="Y478"/>
      <c r="Z478"/>
    </row>
    <row r="479" spans="1:26" ht="15.75" customHeight="1" x14ac:dyDescent="0.2">
      <c r="A479" s="263"/>
      <c r="B479" s="264"/>
      <c r="C479" s="263"/>
      <c r="W479"/>
      <c r="X479"/>
      <c r="Y479"/>
      <c r="Z479"/>
    </row>
    <row r="480" spans="1:26" ht="15.75" customHeight="1" x14ac:dyDescent="0.2">
      <c r="A480" s="263"/>
      <c r="B480" s="264"/>
      <c r="C480" s="263"/>
      <c r="W480"/>
      <c r="X480"/>
      <c r="Y480"/>
      <c r="Z480"/>
    </row>
    <row r="481" spans="1:26" ht="15.75" customHeight="1" x14ac:dyDescent="0.2">
      <c r="A481" s="263"/>
      <c r="B481" s="264"/>
      <c r="C481" s="263"/>
      <c r="W481"/>
      <c r="X481"/>
      <c r="Y481"/>
      <c r="Z481"/>
    </row>
    <row r="482" spans="1:26" ht="15.75" customHeight="1" x14ac:dyDescent="0.2">
      <c r="A482" s="263"/>
      <c r="B482" s="264"/>
      <c r="C482" s="263"/>
      <c r="W482"/>
      <c r="X482"/>
      <c r="Y482"/>
      <c r="Z482"/>
    </row>
    <row r="483" spans="1:26" ht="15.75" customHeight="1" x14ac:dyDescent="0.2">
      <c r="A483" s="263"/>
      <c r="B483" s="264"/>
      <c r="C483" s="263"/>
      <c r="W483"/>
      <c r="X483"/>
      <c r="Y483"/>
      <c r="Z483"/>
    </row>
    <row r="484" spans="1:26" ht="15.75" customHeight="1" x14ac:dyDescent="0.2">
      <c r="A484" s="263"/>
      <c r="B484" s="264"/>
      <c r="C484" s="263"/>
      <c r="W484"/>
      <c r="X484"/>
      <c r="Y484"/>
      <c r="Z484"/>
    </row>
    <row r="485" spans="1:26" ht="15.75" customHeight="1" x14ac:dyDescent="0.2">
      <c r="A485" s="263"/>
      <c r="B485" s="264"/>
      <c r="C485" s="263"/>
      <c r="W485"/>
      <c r="X485"/>
      <c r="Y485"/>
      <c r="Z485"/>
    </row>
    <row r="486" spans="1:26" ht="15.75" customHeight="1" x14ac:dyDescent="0.2">
      <c r="A486" s="263"/>
      <c r="B486" s="264"/>
      <c r="C486" s="263"/>
      <c r="W486"/>
      <c r="X486"/>
      <c r="Y486"/>
      <c r="Z486"/>
    </row>
    <row r="487" spans="1:26" ht="15.75" customHeight="1" x14ac:dyDescent="0.2">
      <c r="A487" s="263"/>
      <c r="B487" s="264"/>
      <c r="C487" s="263"/>
      <c r="W487"/>
      <c r="X487"/>
      <c r="Y487"/>
      <c r="Z487"/>
    </row>
    <row r="488" spans="1:26" ht="15.75" customHeight="1" x14ac:dyDescent="0.2">
      <c r="A488" s="263"/>
      <c r="B488" s="264"/>
      <c r="C488" s="263"/>
      <c r="W488"/>
      <c r="X488"/>
      <c r="Y488"/>
      <c r="Z488"/>
    </row>
    <row r="489" spans="1:26" ht="15.75" customHeight="1" x14ac:dyDescent="0.2">
      <c r="A489" s="263"/>
      <c r="B489" s="264"/>
      <c r="C489" s="263"/>
      <c r="W489"/>
      <c r="X489"/>
      <c r="Y489"/>
      <c r="Z489"/>
    </row>
    <row r="490" spans="1:26" ht="15.75" customHeight="1" x14ac:dyDescent="0.2">
      <c r="A490" s="263"/>
      <c r="B490" s="264"/>
      <c r="C490" s="263"/>
      <c r="W490"/>
      <c r="X490"/>
      <c r="Y490"/>
      <c r="Z490"/>
    </row>
    <row r="491" spans="1:26" ht="15.75" customHeight="1" x14ac:dyDescent="0.2">
      <c r="A491" s="263"/>
      <c r="B491" s="264"/>
      <c r="C491" s="263"/>
      <c r="W491"/>
      <c r="X491"/>
      <c r="Y491"/>
      <c r="Z491"/>
    </row>
    <row r="492" spans="1:26" ht="15.75" customHeight="1" x14ac:dyDescent="0.2">
      <c r="A492" s="263"/>
      <c r="B492" s="264"/>
      <c r="C492" s="263"/>
      <c r="W492"/>
      <c r="X492"/>
      <c r="Y492"/>
      <c r="Z492"/>
    </row>
    <row r="493" spans="1:26" ht="15.75" customHeight="1" x14ac:dyDescent="0.2">
      <c r="A493" s="263"/>
      <c r="B493" s="264"/>
      <c r="C493" s="263"/>
      <c r="W493"/>
      <c r="X493"/>
      <c r="Y493"/>
      <c r="Z493"/>
    </row>
    <row r="494" spans="1:26" ht="15.75" customHeight="1" x14ac:dyDescent="0.2">
      <c r="A494" s="263"/>
      <c r="B494" s="264"/>
      <c r="C494" s="263"/>
      <c r="W494"/>
      <c r="X494"/>
      <c r="Y494"/>
      <c r="Z494"/>
    </row>
    <row r="495" spans="1:26" ht="15.75" customHeight="1" x14ac:dyDescent="0.2">
      <c r="A495" s="263"/>
      <c r="B495" s="264"/>
      <c r="C495" s="263"/>
      <c r="W495"/>
      <c r="X495"/>
      <c r="Y495"/>
      <c r="Z495"/>
    </row>
    <row r="496" spans="1:26" ht="15.75" customHeight="1" x14ac:dyDescent="0.2">
      <c r="A496" s="263"/>
      <c r="B496" s="264"/>
      <c r="C496" s="263"/>
      <c r="W496"/>
      <c r="X496"/>
      <c r="Y496"/>
      <c r="Z496"/>
    </row>
    <row r="497" spans="1:26" ht="15.75" customHeight="1" x14ac:dyDescent="0.2">
      <c r="A497" s="263"/>
      <c r="B497" s="264"/>
      <c r="C497" s="263"/>
      <c r="W497"/>
      <c r="X497"/>
      <c r="Y497"/>
      <c r="Z497"/>
    </row>
    <row r="498" spans="1:26" ht="15.75" customHeight="1" x14ac:dyDescent="0.2">
      <c r="A498" s="263"/>
      <c r="B498" s="264"/>
      <c r="C498" s="263"/>
      <c r="W498"/>
      <c r="X498"/>
      <c r="Y498"/>
      <c r="Z498"/>
    </row>
    <row r="499" spans="1:26" ht="15.75" customHeight="1" x14ac:dyDescent="0.2">
      <c r="A499" s="263"/>
      <c r="B499" s="264"/>
      <c r="C499" s="263"/>
      <c r="W499"/>
      <c r="X499"/>
      <c r="Y499"/>
      <c r="Z499"/>
    </row>
    <row r="500" spans="1:26" ht="15.75" customHeight="1" x14ac:dyDescent="0.2">
      <c r="A500" s="263"/>
      <c r="B500" s="264"/>
      <c r="C500" s="263"/>
      <c r="W500"/>
      <c r="X500"/>
      <c r="Y500"/>
      <c r="Z500"/>
    </row>
    <row r="501" spans="1:26" ht="15.75" customHeight="1" x14ac:dyDescent="0.2">
      <c r="A501" s="263"/>
      <c r="B501" s="264"/>
      <c r="C501" s="263"/>
      <c r="W501"/>
      <c r="X501"/>
      <c r="Y501"/>
      <c r="Z501"/>
    </row>
    <row r="502" spans="1:26" ht="15.75" customHeight="1" x14ac:dyDescent="0.2">
      <c r="A502" s="263"/>
      <c r="B502" s="264"/>
      <c r="C502" s="263"/>
      <c r="W502"/>
      <c r="X502"/>
      <c r="Y502"/>
      <c r="Z502"/>
    </row>
    <row r="503" spans="1:26" ht="15.75" customHeight="1" x14ac:dyDescent="0.2">
      <c r="A503" s="263"/>
      <c r="B503" s="264"/>
      <c r="C503" s="263"/>
      <c r="W503"/>
      <c r="X503"/>
      <c r="Y503"/>
      <c r="Z503"/>
    </row>
    <row r="504" spans="1:26" ht="15.75" customHeight="1" x14ac:dyDescent="0.2">
      <c r="A504" s="263"/>
      <c r="B504" s="264"/>
      <c r="C504" s="263"/>
      <c r="W504"/>
      <c r="X504"/>
      <c r="Y504"/>
      <c r="Z504"/>
    </row>
    <row r="505" spans="1:26" ht="15.75" customHeight="1" x14ac:dyDescent="0.2">
      <c r="A505" s="263"/>
      <c r="B505" s="264"/>
      <c r="C505" s="263"/>
      <c r="W505"/>
      <c r="X505"/>
      <c r="Y505"/>
      <c r="Z505"/>
    </row>
    <row r="506" spans="1:26" ht="15.75" customHeight="1" x14ac:dyDescent="0.2">
      <c r="A506" s="263"/>
      <c r="B506" s="264"/>
      <c r="C506" s="263"/>
      <c r="W506"/>
      <c r="X506"/>
      <c r="Y506"/>
      <c r="Z506"/>
    </row>
    <row r="507" spans="1:26" ht="15.75" customHeight="1" x14ac:dyDescent="0.2">
      <c r="A507" s="263"/>
      <c r="B507" s="264"/>
      <c r="C507" s="263"/>
      <c r="W507"/>
      <c r="X507"/>
      <c r="Y507"/>
      <c r="Z507"/>
    </row>
    <row r="508" spans="1:26" ht="15.75" customHeight="1" x14ac:dyDescent="0.2">
      <c r="A508" s="263"/>
      <c r="B508" s="264"/>
      <c r="C508" s="263"/>
      <c r="W508"/>
      <c r="X508"/>
      <c r="Y508"/>
      <c r="Z508"/>
    </row>
    <row r="509" spans="1:26" ht="15.75" customHeight="1" x14ac:dyDescent="0.2">
      <c r="A509" s="263"/>
      <c r="B509" s="264"/>
      <c r="C509" s="263"/>
      <c r="W509"/>
      <c r="X509"/>
      <c r="Y509"/>
      <c r="Z509"/>
    </row>
    <row r="510" spans="1:26" ht="15.75" customHeight="1" x14ac:dyDescent="0.2">
      <c r="A510" s="263"/>
      <c r="B510" s="264"/>
      <c r="C510" s="263"/>
      <c r="W510"/>
      <c r="X510"/>
      <c r="Y510"/>
      <c r="Z510"/>
    </row>
    <row r="511" spans="1:26" ht="15.75" customHeight="1" x14ac:dyDescent="0.2">
      <c r="A511" s="263"/>
      <c r="B511" s="264"/>
      <c r="C511" s="263"/>
      <c r="W511"/>
      <c r="X511"/>
      <c r="Y511"/>
      <c r="Z511"/>
    </row>
    <row r="512" spans="1:26" ht="15.75" customHeight="1" x14ac:dyDescent="0.2">
      <c r="A512" s="263"/>
      <c r="B512" s="264"/>
      <c r="C512" s="263"/>
      <c r="W512"/>
      <c r="X512"/>
      <c r="Y512"/>
      <c r="Z512"/>
    </row>
    <row r="513" spans="1:26" ht="15.75" customHeight="1" x14ac:dyDescent="0.2">
      <c r="A513" s="263"/>
      <c r="B513" s="264"/>
      <c r="C513" s="263"/>
      <c r="W513"/>
      <c r="X513"/>
      <c r="Y513"/>
      <c r="Z513"/>
    </row>
    <row r="514" spans="1:26" ht="15.75" customHeight="1" x14ac:dyDescent="0.2">
      <c r="A514" s="263"/>
      <c r="B514" s="264"/>
      <c r="C514" s="263"/>
      <c r="W514"/>
      <c r="X514"/>
      <c r="Y514"/>
      <c r="Z514"/>
    </row>
    <row r="515" spans="1:26" ht="15.75" customHeight="1" x14ac:dyDescent="0.2">
      <c r="A515" s="263"/>
      <c r="B515" s="264"/>
      <c r="C515" s="263"/>
      <c r="W515"/>
      <c r="X515"/>
      <c r="Y515"/>
      <c r="Z515"/>
    </row>
    <row r="516" spans="1:26" ht="15.75" customHeight="1" x14ac:dyDescent="0.2">
      <c r="A516" s="263"/>
      <c r="B516" s="264"/>
      <c r="C516" s="263"/>
      <c r="W516"/>
      <c r="X516"/>
      <c r="Y516"/>
      <c r="Z516"/>
    </row>
    <row r="517" spans="1:26" ht="15.75" customHeight="1" x14ac:dyDescent="0.2">
      <c r="A517" s="263"/>
      <c r="B517" s="264"/>
      <c r="C517" s="263"/>
      <c r="W517"/>
      <c r="X517"/>
      <c r="Y517"/>
      <c r="Z517"/>
    </row>
    <row r="518" spans="1:26" ht="15.75" customHeight="1" x14ac:dyDescent="0.2">
      <c r="A518" s="263"/>
      <c r="B518" s="264"/>
      <c r="C518" s="263"/>
      <c r="W518"/>
      <c r="X518"/>
      <c r="Y518"/>
      <c r="Z518"/>
    </row>
    <row r="519" spans="1:26" ht="15.75" customHeight="1" x14ac:dyDescent="0.2">
      <c r="A519" s="263"/>
      <c r="B519" s="264"/>
      <c r="C519" s="263"/>
      <c r="W519"/>
      <c r="X519"/>
      <c r="Y519"/>
      <c r="Z519"/>
    </row>
    <row r="520" spans="1:26" ht="15.75" customHeight="1" x14ac:dyDescent="0.2">
      <c r="A520" s="263"/>
      <c r="B520" s="264"/>
      <c r="C520" s="263"/>
      <c r="W520"/>
      <c r="X520"/>
      <c r="Y520"/>
      <c r="Z520"/>
    </row>
    <row r="521" spans="1:26" ht="15.75" customHeight="1" x14ac:dyDescent="0.2">
      <c r="A521" s="263"/>
      <c r="B521" s="264"/>
      <c r="C521" s="263"/>
      <c r="W521"/>
      <c r="X521"/>
      <c r="Y521"/>
      <c r="Z521"/>
    </row>
    <row r="522" spans="1:26" ht="15.75" customHeight="1" x14ac:dyDescent="0.2">
      <c r="A522" s="263"/>
      <c r="B522" s="264"/>
      <c r="C522" s="263"/>
      <c r="W522"/>
      <c r="X522"/>
      <c r="Y522"/>
      <c r="Z522"/>
    </row>
    <row r="523" spans="1:26" ht="15.75" customHeight="1" x14ac:dyDescent="0.2">
      <c r="A523" s="263"/>
      <c r="B523" s="264"/>
      <c r="C523" s="263"/>
      <c r="W523"/>
      <c r="X523"/>
      <c r="Y523"/>
      <c r="Z523"/>
    </row>
    <row r="524" spans="1:26" ht="15.75" customHeight="1" x14ac:dyDescent="0.2">
      <c r="A524" s="263"/>
      <c r="B524" s="264"/>
      <c r="C524" s="263"/>
      <c r="W524"/>
      <c r="X524"/>
      <c r="Y524"/>
      <c r="Z524"/>
    </row>
    <row r="525" spans="1:26" ht="15.75" customHeight="1" x14ac:dyDescent="0.2">
      <c r="A525" s="263"/>
      <c r="B525" s="264"/>
      <c r="C525" s="263"/>
      <c r="W525"/>
      <c r="X525"/>
      <c r="Y525"/>
      <c r="Z525"/>
    </row>
    <row r="526" spans="1:26" ht="15.75" customHeight="1" x14ac:dyDescent="0.2">
      <c r="A526" s="263"/>
      <c r="B526" s="264"/>
      <c r="C526" s="263"/>
      <c r="W526"/>
      <c r="X526"/>
      <c r="Y526"/>
      <c r="Z526"/>
    </row>
    <row r="527" spans="1:26" ht="15.75" customHeight="1" x14ac:dyDescent="0.2">
      <c r="A527" s="263"/>
      <c r="B527" s="264"/>
      <c r="C527" s="263"/>
      <c r="W527"/>
      <c r="X527"/>
      <c r="Y527"/>
      <c r="Z527"/>
    </row>
    <row r="528" spans="1:26" ht="15.75" customHeight="1" x14ac:dyDescent="0.2">
      <c r="A528" s="263"/>
      <c r="B528" s="264"/>
      <c r="C528" s="263"/>
      <c r="W528"/>
      <c r="X528"/>
      <c r="Y528"/>
      <c r="Z528"/>
    </row>
    <row r="529" spans="1:26" ht="15.75" customHeight="1" x14ac:dyDescent="0.2">
      <c r="A529" s="263"/>
      <c r="B529" s="264"/>
      <c r="C529" s="263"/>
      <c r="W529"/>
      <c r="X529"/>
      <c r="Y529"/>
      <c r="Z529"/>
    </row>
    <row r="530" spans="1:26" ht="15.75" customHeight="1" x14ac:dyDescent="0.2">
      <c r="A530" s="263"/>
      <c r="B530" s="264"/>
      <c r="C530" s="263"/>
      <c r="W530"/>
      <c r="X530"/>
      <c r="Y530"/>
      <c r="Z530"/>
    </row>
    <row r="531" spans="1:26" ht="15.75" customHeight="1" x14ac:dyDescent="0.2">
      <c r="A531" s="263"/>
      <c r="B531" s="264"/>
      <c r="C531" s="263"/>
      <c r="W531"/>
      <c r="X531"/>
      <c r="Y531"/>
      <c r="Z531"/>
    </row>
    <row r="532" spans="1:26" ht="15.75" customHeight="1" x14ac:dyDescent="0.2">
      <c r="A532" s="263"/>
      <c r="B532" s="264"/>
      <c r="C532" s="263"/>
      <c r="W532"/>
      <c r="X532"/>
      <c r="Y532"/>
      <c r="Z532"/>
    </row>
    <row r="533" spans="1:26" ht="15.75" customHeight="1" x14ac:dyDescent="0.2">
      <c r="A533" s="263"/>
      <c r="B533" s="264"/>
      <c r="C533" s="263"/>
      <c r="W533"/>
      <c r="X533"/>
      <c r="Y533"/>
      <c r="Z533"/>
    </row>
    <row r="534" spans="1:26" ht="15.75" customHeight="1" x14ac:dyDescent="0.2">
      <c r="A534" s="263"/>
      <c r="B534" s="264"/>
      <c r="C534" s="263"/>
      <c r="W534"/>
      <c r="X534"/>
      <c r="Y534"/>
      <c r="Z534"/>
    </row>
    <row r="535" spans="1:26" ht="15.75" customHeight="1" x14ac:dyDescent="0.2">
      <c r="A535" s="263"/>
      <c r="B535" s="264"/>
      <c r="C535" s="263"/>
      <c r="W535"/>
      <c r="X535"/>
      <c r="Y535"/>
      <c r="Z535"/>
    </row>
    <row r="536" spans="1:26" ht="15.75" customHeight="1" x14ac:dyDescent="0.2">
      <c r="A536" s="263"/>
      <c r="B536" s="264"/>
      <c r="C536" s="263"/>
      <c r="W536"/>
      <c r="X536"/>
      <c r="Y536"/>
      <c r="Z536"/>
    </row>
    <row r="537" spans="1:26" ht="15.75" customHeight="1" x14ac:dyDescent="0.2">
      <c r="A537" s="263"/>
      <c r="B537" s="264"/>
      <c r="C537" s="263"/>
      <c r="W537"/>
      <c r="X537"/>
      <c r="Y537"/>
      <c r="Z537"/>
    </row>
    <row r="538" spans="1:26" ht="15.75" customHeight="1" x14ac:dyDescent="0.2">
      <c r="A538" s="263"/>
      <c r="B538" s="264"/>
      <c r="C538" s="263"/>
      <c r="W538"/>
      <c r="X538"/>
      <c r="Y538"/>
      <c r="Z538"/>
    </row>
    <row r="539" spans="1:26" ht="15.75" customHeight="1" x14ac:dyDescent="0.2">
      <c r="A539" s="263"/>
      <c r="B539" s="264"/>
      <c r="C539" s="263"/>
      <c r="W539"/>
      <c r="X539"/>
      <c r="Y539"/>
      <c r="Z539"/>
    </row>
    <row r="540" spans="1:26" ht="15.75" customHeight="1" x14ac:dyDescent="0.2">
      <c r="A540" s="263"/>
      <c r="B540" s="264"/>
      <c r="C540" s="263"/>
      <c r="W540"/>
      <c r="X540"/>
      <c r="Y540"/>
      <c r="Z540"/>
    </row>
    <row r="541" spans="1:26" ht="15.75" customHeight="1" x14ac:dyDescent="0.2">
      <c r="A541" s="263"/>
      <c r="B541" s="264"/>
      <c r="C541" s="263"/>
      <c r="W541"/>
      <c r="X541"/>
      <c r="Y541"/>
      <c r="Z541"/>
    </row>
    <row r="542" spans="1:26" ht="15.75" customHeight="1" x14ac:dyDescent="0.2">
      <c r="A542" s="263"/>
      <c r="B542" s="264"/>
      <c r="C542" s="263"/>
      <c r="W542"/>
      <c r="X542"/>
      <c r="Y542"/>
      <c r="Z542"/>
    </row>
    <row r="543" spans="1:26" ht="15.75" customHeight="1" x14ac:dyDescent="0.2">
      <c r="A543" s="263"/>
      <c r="B543" s="264"/>
      <c r="C543" s="263"/>
      <c r="W543"/>
      <c r="X543"/>
      <c r="Y543"/>
      <c r="Z543"/>
    </row>
    <row r="544" spans="1:26" ht="15.75" customHeight="1" x14ac:dyDescent="0.2">
      <c r="A544" s="263"/>
      <c r="B544" s="264"/>
      <c r="C544" s="263"/>
      <c r="W544"/>
      <c r="X544"/>
      <c r="Y544"/>
      <c r="Z544"/>
    </row>
    <row r="545" spans="1:26" ht="15.75" customHeight="1" x14ac:dyDescent="0.2">
      <c r="A545" s="263"/>
      <c r="B545" s="264"/>
      <c r="C545" s="263"/>
      <c r="W545"/>
      <c r="X545"/>
      <c r="Y545"/>
      <c r="Z545"/>
    </row>
    <row r="546" spans="1:26" ht="15.75" customHeight="1" x14ac:dyDescent="0.2">
      <c r="A546" s="263"/>
      <c r="B546" s="264"/>
      <c r="C546" s="263"/>
      <c r="W546"/>
      <c r="X546"/>
      <c r="Y546"/>
      <c r="Z546"/>
    </row>
    <row r="547" spans="1:26" ht="15.75" customHeight="1" x14ac:dyDescent="0.2">
      <c r="A547" s="263"/>
      <c r="B547" s="264"/>
      <c r="C547" s="263"/>
      <c r="W547"/>
      <c r="X547"/>
      <c r="Y547"/>
      <c r="Z547"/>
    </row>
    <row r="548" spans="1:26" ht="15.75" customHeight="1" x14ac:dyDescent="0.2">
      <c r="A548" s="263"/>
      <c r="B548" s="264"/>
      <c r="C548" s="263"/>
      <c r="W548"/>
      <c r="X548"/>
      <c r="Y548"/>
      <c r="Z548"/>
    </row>
    <row r="549" spans="1:26" ht="15.75" customHeight="1" x14ac:dyDescent="0.2">
      <c r="A549" s="263"/>
      <c r="B549" s="264"/>
      <c r="C549" s="263"/>
      <c r="W549"/>
      <c r="X549"/>
      <c r="Y549"/>
      <c r="Z549"/>
    </row>
    <row r="550" spans="1:26" ht="15.75" customHeight="1" x14ac:dyDescent="0.2">
      <c r="A550" s="263"/>
      <c r="B550" s="264"/>
      <c r="C550" s="263"/>
      <c r="W550"/>
      <c r="X550"/>
      <c r="Y550"/>
      <c r="Z550"/>
    </row>
    <row r="551" spans="1:26" ht="15.75" customHeight="1" x14ac:dyDescent="0.2">
      <c r="A551" s="263"/>
      <c r="B551" s="264"/>
      <c r="C551" s="263"/>
      <c r="W551"/>
      <c r="X551"/>
      <c r="Y551"/>
      <c r="Z551"/>
    </row>
    <row r="552" spans="1:26" ht="15.75" customHeight="1" x14ac:dyDescent="0.2">
      <c r="A552" s="263"/>
      <c r="B552" s="264"/>
      <c r="C552" s="263"/>
      <c r="W552"/>
      <c r="X552"/>
      <c r="Y552"/>
      <c r="Z552"/>
    </row>
    <row r="553" spans="1:26" ht="15.75" customHeight="1" x14ac:dyDescent="0.2">
      <c r="A553" s="263"/>
      <c r="B553" s="264"/>
      <c r="C553" s="263"/>
      <c r="W553"/>
      <c r="X553"/>
      <c r="Y553"/>
      <c r="Z553"/>
    </row>
    <row r="554" spans="1:26" ht="15.75" customHeight="1" x14ac:dyDescent="0.2">
      <c r="A554" s="263"/>
      <c r="B554" s="264"/>
      <c r="C554" s="263"/>
      <c r="W554"/>
      <c r="X554"/>
      <c r="Y554"/>
      <c r="Z554"/>
    </row>
    <row r="555" spans="1:26" ht="15.75" customHeight="1" x14ac:dyDescent="0.2">
      <c r="A555" s="263"/>
      <c r="B555" s="264"/>
      <c r="C555" s="263"/>
      <c r="W555"/>
      <c r="X555"/>
      <c r="Y555"/>
      <c r="Z555"/>
    </row>
    <row r="556" spans="1:26" ht="15.75" customHeight="1" x14ac:dyDescent="0.2">
      <c r="A556" s="263"/>
      <c r="B556" s="264"/>
      <c r="C556" s="263"/>
      <c r="W556"/>
      <c r="X556"/>
      <c r="Y556"/>
      <c r="Z556"/>
    </row>
    <row r="557" spans="1:26" ht="15.75" customHeight="1" x14ac:dyDescent="0.2">
      <c r="A557" s="263"/>
      <c r="B557" s="264"/>
      <c r="C557" s="263"/>
      <c r="W557"/>
      <c r="X557"/>
      <c r="Y557"/>
      <c r="Z557"/>
    </row>
    <row r="558" spans="1:26" ht="15.75" customHeight="1" x14ac:dyDescent="0.2">
      <c r="A558" s="263"/>
      <c r="B558" s="264"/>
      <c r="C558" s="263"/>
      <c r="W558"/>
      <c r="X558"/>
      <c r="Y558"/>
      <c r="Z558"/>
    </row>
    <row r="559" spans="1:26" ht="15.75" customHeight="1" x14ac:dyDescent="0.2">
      <c r="A559" s="263"/>
      <c r="B559" s="264"/>
      <c r="C559" s="263"/>
      <c r="W559"/>
      <c r="X559"/>
      <c r="Y559"/>
      <c r="Z559"/>
    </row>
    <row r="560" spans="1:26" ht="15.75" customHeight="1" x14ac:dyDescent="0.2">
      <c r="A560" s="263"/>
      <c r="B560" s="264"/>
      <c r="C560" s="263"/>
      <c r="W560"/>
      <c r="X560"/>
      <c r="Y560"/>
      <c r="Z560"/>
    </row>
    <row r="561" spans="1:26" ht="15.75" customHeight="1" x14ac:dyDescent="0.2">
      <c r="A561" s="263"/>
      <c r="B561" s="264"/>
      <c r="C561" s="263"/>
      <c r="W561"/>
      <c r="X561"/>
      <c r="Y561"/>
      <c r="Z561"/>
    </row>
    <row r="562" spans="1:26" ht="15.75" customHeight="1" x14ac:dyDescent="0.2">
      <c r="A562" s="263"/>
      <c r="B562" s="264"/>
      <c r="C562" s="263"/>
      <c r="W562"/>
      <c r="X562"/>
      <c r="Y562"/>
      <c r="Z562"/>
    </row>
    <row r="563" spans="1:26" ht="15.75" customHeight="1" x14ac:dyDescent="0.2">
      <c r="A563" s="263"/>
      <c r="B563" s="264"/>
      <c r="C563" s="263"/>
      <c r="W563"/>
      <c r="X563"/>
      <c r="Y563"/>
      <c r="Z563"/>
    </row>
    <row r="564" spans="1:26" ht="15.75" customHeight="1" x14ac:dyDescent="0.2">
      <c r="A564" s="263"/>
      <c r="B564" s="264"/>
      <c r="C564" s="263"/>
      <c r="W564"/>
      <c r="X564"/>
      <c r="Y564"/>
      <c r="Z564"/>
    </row>
    <row r="565" spans="1:26" ht="15.75" customHeight="1" x14ac:dyDescent="0.2">
      <c r="A565" s="263"/>
      <c r="B565" s="264"/>
      <c r="C565" s="263"/>
      <c r="W565"/>
      <c r="X565"/>
      <c r="Y565"/>
      <c r="Z565"/>
    </row>
    <row r="566" spans="1:26" ht="15.75" customHeight="1" x14ac:dyDescent="0.2">
      <c r="A566" s="263"/>
      <c r="B566" s="264"/>
      <c r="C566" s="263"/>
      <c r="W566"/>
      <c r="X566"/>
      <c r="Y566"/>
      <c r="Z566"/>
    </row>
    <row r="567" spans="1:26" ht="15.75" customHeight="1" x14ac:dyDescent="0.2">
      <c r="A567" s="263"/>
      <c r="B567" s="264"/>
      <c r="C567" s="263"/>
      <c r="W567"/>
      <c r="X567"/>
      <c r="Y567"/>
      <c r="Z567"/>
    </row>
    <row r="568" spans="1:26" ht="15.75" customHeight="1" x14ac:dyDescent="0.2">
      <c r="A568" s="263"/>
      <c r="B568" s="264"/>
      <c r="C568" s="263"/>
      <c r="W568"/>
      <c r="X568"/>
      <c r="Y568"/>
      <c r="Z568"/>
    </row>
    <row r="569" spans="1:26" ht="15.75" customHeight="1" x14ac:dyDescent="0.2">
      <c r="A569" s="263"/>
      <c r="B569" s="264"/>
      <c r="C569" s="263"/>
      <c r="W569"/>
      <c r="X569"/>
      <c r="Y569"/>
      <c r="Z569"/>
    </row>
    <row r="570" spans="1:26" ht="15.75" customHeight="1" x14ac:dyDescent="0.2">
      <c r="A570" s="263"/>
      <c r="B570" s="264"/>
      <c r="C570" s="263"/>
      <c r="W570"/>
      <c r="X570"/>
      <c r="Y570"/>
      <c r="Z570"/>
    </row>
    <row r="571" spans="1:26" ht="15.75" customHeight="1" x14ac:dyDescent="0.2">
      <c r="A571" s="263"/>
      <c r="B571" s="264"/>
      <c r="C571" s="263"/>
      <c r="W571"/>
      <c r="X571"/>
      <c r="Y571"/>
      <c r="Z571"/>
    </row>
    <row r="572" spans="1:26" ht="15.75" customHeight="1" x14ac:dyDescent="0.2">
      <c r="A572" s="263"/>
      <c r="B572" s="264"/>
      <c r="C572" s="263"/>
      <c r="W572"/>
      <c r="X572"/>
      <c r="Y572"/>
      <c r="Z572"/>
    </row>
    <row r="573" spans="1:26" ht="15.75" customHeight="1" x14ac:dyDescent="0.2">
      <c r="A573" s="263"/>
      <c r="B573" s="264"/>
      <c r="C573" s="263"/>
      <c r="W573"/>
      <c r="X573"/>
      <c r="Y573"/>
      <c r="Z573"/>
    </row>
    <row r="574" spans="1:26" ht="15.75" customHeight="1" x14ac:dyDescent="0.2">
      <c r="A574" s="263"/>
      <c r="B574" s="264"/>
      <c r="C574" s="263"/>
      <c r="W574"/>
      <c r="X574"/>
      <c r="Y574"/>
      <c r="Z574"/>
    </row>
    <row r="575" spans="1:26" ht="15.75" customHeight="1" x14ac:dyDescent="0.2">
      <c r="A575" s="263"/>
      <c r="B575" s="264"/>
      <c r="C575" s="263"/>
      <c r="W575"/>
      <c r="X575"/>
      <c r="Y575"/>
      <c r="Z575"/>
    </row>
    <row r="576" spans="1:26" ht="15.75" customHeight="1" x14ac:dyDescent="0.2">
      <c r="A576" s="263"/>
      <c r="B576" s="264"/>
      <c r="C576" s="263"/>
      <c r="W576"/>
      <c r="X576"/>
      <c r="Y576"/>
      <c r="Z576"/>
    </row>
    <row r="577" spans="1:26" ht="15.75" customHeight="1" x14ac:dyDescent="0.2">
      <c r="A577" s="263"/>
      <c r="B577" s="264"/>
      <c r="C577" s="263"/>
      <c r="W577"/>
      <c r="X577"/>
      <c r="Y577"/>
      <c r="Z577"/>
    </row>
    <row r="578" spans="1:26" ht="15.75" customHeight="1" x14ac:dyDescent="0.2">
      <c r="A578" s="263"/>
      <c r="B578" s="264"/>
      <c r="C578" s="263"/>
      <c r="W578"/>
      <c r="X578"/>
      <c r="Y578"/>
      <c r="Z578"/>
    </row>
    <row r="579" spans="1:26" ht="15.75" customHeight="1" x14ac:dyDescent="0.2">
      <c r="A579" s="263"/>
      <c r="B579" s="264"/>
      <c r="C579" s="263"/>
      <c r="W579"/>
      <c r="X579"/>
      <c r="Y579"/>
      <c r="Z579"/>
    </row>
    <row r="580" spans="1:26" ht="15.75" customHeight="1" x14ac:dyDescent="0.2">
      <c r="A580" s="263"/>
      <c r="B580" s="264"/>
      <c r="C580" s="263"/>
      <c r="W580"/>
      <c r="X580"/>
      <c r="Y580"/>
      <c r="Z580"/>
    </row>
    <row r="581" spans="1:26" ht="15.75" customHeight="1" x14ac:dyDescent="0.2">
      <c r="A581" s="263"/>
      <c r="B581" s="264"/>
      <c r="C581" s="263"/>
      <c r="W581"/>
      <c r="X581"/>
      <c r="Y581"/>
      <c r="Z581"/>
    </row>
    <row r="582" spans="1:26" ht="15.75" customHeight="1" x14ac:dyDescent="0.2">
      <c r="A582" s="263"/>
      <c r="B582" s="264"/>
      <c r="C582" s="263"/>
      <c r="W582"/>
      <c r="X582"/>
      <c r="Y582"/>
      <c r="Z582"/>
    </row>
    <row r="583" spans="1:26" ht="15.75" customHeight="1" x14ac:dyDescent="0.2">
      <c r="A583" s="263"/>
      <c r="B583" s="264"/>
      <c r="C583" s="263"/>
      <c r="W583"/>
      <c r="X583"/>
      <c r="Y583"/>
      <c r="Z583"/>
    </row>
    <row r="584" spans="1:26" ht="15.75" customHeight="1" x14ac:dyDescent="0.2">
      <c r="A584" s="263"/>
      <c r="B584" s="264"/>
      <c r="C584" s="263"/>
      <c r="W584"/>
      <c r="X584"/>
      <c r="Y584"/>
      <c r="Z584"/>
    </row>
    <row r="585" spans="1:26" ht="15.75" customHeight="1" x14ac:dyDescent="0.2">
      <c r="A585" s="263"/>
      <c r="B585" s="264"/>
      <c r="C585" s="263"/>
      <c r="W585"/>
      <c r="X585"/>
      <c r="Y585"/>
      <c r="Z585"/>
    </row>
    <row r="586" spans="1:26" ht="15.75" customHeight="1" x14ac:dyDescent="0.2">
      <c r="A586" s="263"/>
      <c r="B586" s="264"/>
      <c r="C586" s="263"/>
      <c r="W586"/>
      <c r="X586"/>
      <c r="Y586"/>
      <c r="Z586"/>
    </row>
    <row r="587" spans="1:26" ht="15.75" customHeight="1" x14ac:dyDescent="0.2">
      <c r="A587" s="263"/>
      <c r="B587" s="264"/>
      <c r="C587" s="263"/>
      <c r="W587"/>
      <c r="X587"/>
      <c r="Y587"/>
      <c r="Z587"/>
    </row>
    <row r="588" spans="1:26" ht="15.75" customHeight="1" x14ac:dyDescent="0.2">
      <c r="A588" s="263"/>
      <c r="B588" s="264"/>
      <c r="C588" s="263"/>
      <c r="W588"/>
      <c r="X588"/>
      <c r="Y588"/>
      <c r="Z588"/>
    </row>
    <row r="589" spans="1:26" ht="15.75" customHeight="1" x14ac:dyDescent="0.2">
      <c r="A589" s="263"/>
      <c r="B589" s="264"/>
      <c r="C589" s="263"/>
      <c r="W589"/>
      <c r="X589"/>
      <c r="Y589"/>
      <c r="Z589"/>
    </row>
    <row r="590" spans="1:26" ht="15.75" customHeight="1" x14ac:dyDescent="0.2">
      <c r="A590" s="263"/>
      <c r="B590" s="264"/>
      <c r="C590" s="263"/>
      <c r="W590"/>
      <c r="X590"/>
      <c r="Y590"/>
      <c r="Z590"/>
    </row>
    <row r="591" spans="1:26" ht="15.75" customHeight="1" x14ac:dyDescent="0.2">
      <c r="A591" s="263"/>
      <c r="B591" s="264"/>
      <c r="C591" s="263"/>
      <c r="W591"/>
      <c r="X591"/>
      <c r="Y591"/>
      <c r="Z591"/>
    </row>
    <row r="592" spans="1:26" ht="15.75" customHeight="1" x14ac:dyDescent="0.2">
      <c r="A592" s="263"/>
      <c r="B592" s="264"/>
      <c r="C592" s="263"/>
      <c r="W592"/>
      <c r="X592"/>
      <c r="Y592"/>
      <c r="Z592"/>
    </row>
    <row r="593" spans="1:26" ht="15.75" customHeight="1" x14ac:dyDescent="0.2">
      <c r="A593" s="263"/>
      <c r="B593" s="264"/>
      <c r="C593" s="263"/>
      <c r="W593"/>
      <c r="X593"/>
      <c r="Y593"/>
      <c r="Z593"/>
    </row>
    <row r="594" spans="1:26" ht="15.75" customHeight="1" x14ac:dyDescent="0.2">
      <c r="A594" s="263"/>
      <c r="B594" s="264"/>
      <c r="C594" s="263"/>
      <c r="W594"/>
      <c r="X594"/>
      <c r="Y594"/>
      <c r="Z594"/>
    </row>
    <row r="595" spans="1:26" ht="15.75" customHeight="1" x14ac:dyDescent="0.2">
      <c r="A595" s="263"/>
      <c r="B595" s="264"/>
      <c r="C595" s="263"/>
      <c r="W595"/>
      <c r="X595"/>
      <c r="Y595"/>
      <c r="Z595"/>
    </row>
    <row r="596" spans="1:26" ht="15.75" customHeight="1" x14ac:dyDescent="0.2">
      <c r="A596" s="263"/>
      <c r="B596" s="264"/>
      <c r="C596" s="263"/>
      <c r="W596"/>
      <c r="X596"/>
      <c r="Y596"/>
      <c r="Z596"/>
    </row>
    <row r="597" spans="1:26" ht="15.75" customHeight="1" x14ac:dyDescent="0.2">
      <c r="A597" s="263"/>
      <c r="B597" s="264"/>
      <c r="C597" s="263"/>
      <c r="W597"/>
      <c r="X597"/>
      <c r="Y597"/>
      <c r="Z597"/>
    </row>
    <row r="598" spans="1:26" ht="15.75" customHeight="1" x14ac:dyDescent="0.2">
      <c r="A598" s="263"/>
      <c r="B598" s="264"/>
      <c r="C598" s="263"/>
      <c r="W598"/>
      <c r="X598"/>
      <c r="Y598"/>
      <c r="Z598"/>
    </row>
    <row r="599" spans="1:26" ht="15.75" customHeight="1" x14ac:dyDescent="0.2">
      <c r="A599" s="263"/>
      <c r="B599" s="264"/>
      <c r="C599" s="263"/>
      <c r="W599"/>
      <c r="X599"/>
      <c r="Y599"/>
      <c r="Z599"/>
    </row>
    <row r="600" spans="1:26" ht="15.75" customHeight="1" x14ac:dyDescent="0.2">
      <c r="A600" s="263"/>
      <c r="B600" s="264"/>
      <c r="C600" s="263"/>
      <c r="W600"/>
      <c r="X600"/>
      <c r="Y600"/>
      <c r="Z600"/>
    </row>
    <row r="601" spans="1:26" ht="15.75" customHeight="1" x14ac:dyDescent="0.2">
      <c r="A601" s="263"/>
      <c r="B601" s="264"/>
      <c r="C601" s="263"/>
      <c r="W601"/>
      <c r="X601"/>
      <c r="Y601"/>
      <c r="Z601"/>
    </row>
    <row r="602" spans="1:26" ht="15.75" customHeight="1" x14ac:dyDescent="0.2">
      <c r="A602" s="263"/>
      <c r="B602" s="264"/>
      <c r="C602" s="263"/>
      <c r="W602"/>
      <c r="X602"/>
      <c r="Y602"/>
      <c r="Z602"/>
    </row>
    <row r="603" spans="1:26" ht="15.75" customHeight="1" x14ac:dyDescent="0.2">
      <c r="A603" s="263"/>
      <c r="B603" s="264"/>
      <c r="C603" s="263"/>
      <c r="W603"/>
      <c r="X603"/>
      <c r="Y603"/>
      <c r="Z603"/>
    </row>
    <row r="604" spans="1:26" ht="15.75" customHeight="1" x14ac:dyDescent="0.2">
      <c r="A604" s="263"/>
      <c r="B604" s="264"/>
      <c r="C604" s="263"/>
      <c r="W604"/>
      <c r="X604"/>
      <c r="Y604"/>
      <c r="Z604"/>
    </row>
    <row r="605" spans="1:26" ht="15.75" customHeight="1" x14ac:dyDescent="0.2">
      <c r="A605" s="263"/>
      <c r="B605" s="264"/>
      <c r="C605" s="263"/>
      <c r="W605"/>
      <c r="X605"/>
      <c r="Y605"/>
      <c r="Z605"/>
    </row>
    <row r="606" spans="1:26" ht="15.75" customHeight="1" x14ac:dyDescent="0.2">
      <c r="A606" s="263"/>
      <c r="B606" s="264"/>
      <c r="C606" s="263"/>
      <c r="W606"/>
      <c r="X606"/>
      <c r="Y606"/>
      <c r="Z606"/>
    </row>
    <row r="607" spans="1:26" ht="15.75" customHeight="1" x14ac:dyDescent="0.2">
      <c r="A607" s="263"/>
      <c r="B607" s="264"/>
      <c r="C607" s="263"/>
      <c r="W607"/>
      <c r="X607"/>
      <c r="Y607"/>
      <c r="Z607"/>
    </row>
    <row r="608" spans="1:26" ht="15.75" customHeight="1" x14ac:dyDescent="0.2">
      <c r="A608" s="263"/>
      <c r="B608" s="264"/>
      <c r="C608" s="263"/>
      <c r="W608"/>
      <c r="X608"/>
      <c r="Y608"/>
      <c r="Z608"/>
    </row>
    <row r="609" spans="1:26" ht="15.75" customHeight="1" x14ac:dyDescent="0.2">
      <c r="A609" s="263"/>
      <c r="B609" s="264"/>
      <c r="C609" s="263"/>
      <c r="W609"/>
      <c r="X609"/>
      <c r="Y609"/>
      <c r="Z609"/>
    </row>
    <row r="610" spans="1:26" ht="15.75" customHeight="1" x14ac:dyDescent="0.2">
      <c r="A610" s="263"/>
      <c r="B610" s="264"/>
      <c r="C610" s="263"/>
      <c r="W610"/>
      <c r="X610"/>
      <c r="Y610"/>
      <c r="Z610"/>
    </row>
    <row r="611" spans="1:26" ht="15.75" customHeight="1" x14ac:dyDescent="0.2">
      <c r="A611" s="263"/>
      <c r="B611" s="264"/>
      <c r="C611" s="263"/>
      <c r="W611"/>
      <c r="X611"/>
      <c r="Y611"/>
      <c r="Z611"/>
    </row>
    <row r="612" spans="1:26" ht="15.75" customHeight="1" x14ac:dyDescent="0.2">
      <c r="A612" s="263"/>
      <c r="B612" s="264"/>
      <c r="C612" s="263"/>
      <c r="W612"/>
      <c r="X612"/>
      <c r="Y612"/>
      <c r="Z612"/>
    </row>
    <row r="613" spans="1:26" ht="15.75" customHeight="1" x14ac:dyDescent="0.2">
      <c r="A613" s="263"/>
      <c r="B613" s="264"/>
      <c r="C613" s="263"/>
      <c r="W613"/>
      <c r="X613"/>
      <c r="Y613"/>
      <c r="Z613"/>
    </row>
    <row r="614" spans="1:26" ht="15.75" customHeight="1" x14ac:dyDescent="0.2">
      <c r="A614" s="263"/>
      <c r="B614" s="264"/>
      <c r="C614" s="263"/>
      <c r="W614"/>
      <c r="X614"/>
      <c r="Y614"/>
      <c r="Z614"/>
    </row>
    <row r="615" spans="1:26" ht="15.75" customHeight="1" x14ac:dyDescent="0.2">
      <c r="A615" s="263"/>
      <c r="B615" s="264"/>
      <c r="C615" s="263"/>
      <c r="W615"/>
      <c r="X615"/>
      <c r="Y615"/>
      <c r="Z615"/>
    </row>
    <row r="616" spans="1:26" ht="15.75" customHeight="1" x14ac:dyDescent="0.2">
      <c r="A616" s="263"/>
      <c r="B616" s="264"/>
      <c r="C616" s="263"/>
      <c r="W616"/>
      <c r="X616"/>
      <c r="Y616"/>
      <c r="Z616"/>
    </row>
    <row r="617" spans="1:26" ht="15.75" customHeight="1" x14ac:dyDescent="0.2">
      <c r="A617" s="263"/>
      <c r="B617" s="264"/>
      <c r="C617" s="263"/>
      <c r="W617"/>
      <c r="X617"/>
      <c r="Y617"/>
      <c r="Z617"/>
    </row>
    <row r="618" spans="1:26" ht="15.75" customHeight="1" x14ac:dyDescent="0.2">
      <c r="A618" s="263"/>
      <c r="B618" s="264"/>
      <c r="C618" s="263"/>
      <c r="W618"/>
      <c r="X618"/>
      <c r="Y618"/>
      <c r="Z618"/>
    </row>
    <row r="619" spans="1:26" ht="15.75" customHeight="1" x14ac:dyDescent="0.2">
      <c r="A619" s="263"/>
      <c r="B619" s="264"/>
      <c r="C619" s="263"/>
      <c r="W619"/>
      <c r="X619"/>
      <c r="Y619"/>
      <c r="Z619"/>
    </row>
    <row r="620" spans="1:26" ht="15.75" customHeight="1" x14ac:dyDescent="0.2">
      <c r="A620" s="263"/>
      <c r="B620" s="264"/>
      <c r="C620" s="263"/>
      <c r="W620"/>
      <c r="X620"/>
      <c r="Y620"/>
      <c r="Z620"/>
    </row>
    <row r="621" spans="1:26" ht="15.75" customHeight="1" x14ac:dyDescent="0.2">
      <c r="A621" s="263"/>
      <c r="B621" s="264"/>
      <c r="C621" s="263"/>
      <c r="W621"/>
      <c r="X621"/>
      <c r="Y621"/>
      <c r="Z621"/>
    </row>
    <row r="622" spans="1:26" ht="15.75" customHeight="1" x14ac:dyDescent="0.2">
      <c r="A622" s="263"/>
      <c r="B622" s="264"/>
      <c r="C622" s="263"/>
      <c r="W622"/>
      <c r="X622"/>
      <c r="Y622"/>
      <c r="Z622"/>
    </row>
    <row r="623" spans="1:26" ht="15.75" customHeight="1" x14ac:dyDescent="0.2">
      <c r="A623" s="263"/>
      <c r="B623" s="264"/>
      <c r="C623" s="263"/>
      <c r="W623"/>
      <c r="X623"/>
      <c r="Y623"/>
      <c r="Z623"/>
    </row>
    <row r="624" spans="1:26" ht="15.75" customHeight="1" x14ac:dyDescent="0.2">
      <c r="A624" s="263"/>
      <c r="B624" s="264"/>
      <c r="C624" s="263"/>
      <c r="W624"/>
      <c r="X624"/>
      <c r="Y624"/>
      <c r="Z624"/>
    </row>
    <row r="625" spans="1:26" ht="15.75" customHeight="1" x14ac:dyDescent="0.2">
      <c r="A625" s="263"/>
      <c r="B625" s="264"/>
      <c r="C625" s="263"/>
      <c r="W625"/>
      <c r="X625"/>
      <c r="Y625"/>
      <c r="Z625"/>
    </row>
    <row r="626" spans="1:26" ht="15.75" customHeight="1" x14ac:dyDescent="0.2">
      <c r="A626" s="263"/>
      <c r="B626" s="264"/>
      <c r="C626" s="263"/>
      <c r="W626"/>
      <c r="X626"/>
      <c r="Y626"/>
      <c r="Z626"/>
    </row>
    <row r="627" spans="1:26" ht="15.75" customHeight="1" x14ac:dyDescent="0.2">
      <c r="A627" s="263"/>
      <c r="B627" s="264"/>
      <c r="C627" s="263"/>
      <c r="W627"/>
      <c r="X627"/>
      <c r="Y627"/>
      <c r="Z627"/>
    </row>
    <row r="628" spans="1:26" ht="15.75" customHeight="1" x14ac:dyDescent="0.2">
      <c r="A628" s="263"/>
      <c r="B628" s="264"/>
      <c r="C628" s="263"/>
      <c r="W628"/>
      <c r="X628"/>
      <c r="Y628"/>
      <c r="Z628"/>
    </row>
    <row r="629" spans="1:26" ht="15.75" customHeight="1" x14ac:dyDescent="0.2">
      <c r="A629" s="263"/>
      <c r="B629" s="264"/>
      <c r="C629" s="263"/>
      <c r="W629"/>
      <c r="X629"/>
      <c r="Y629"/>
      <c r="Z629"/>
    </row>
    <row r="630" spans="1:26" ht="15.75" customHeight="1" x14ac:dyDescent="0.2">
      <c r="A630" s="263"/>
      <c r="B630" s="264"/>
      <c r="C630" s="263"/>
      <c r="W630"/>
      <c r="X630"/>
      <c r="Y630"/>
      <c r="Z630"/>
    </row>
    <row r="631" spans="1:26" ht="15.75" customHeight="1" x14ac:dyDescent="0.2">
      <c r="A631" s="263"/>
      <c r="B631" s="264"/>
      <c r="C631" s="263"/>
      <c r="W631"/>
      <c r="X631"/>
      <c r="Y631"/>
      <c r="Z631"/>
    </row>
    <row r="632" spans="1:26" ht="15.75" customHeight="1" x14ac:dyDescent="0.2">
      <c r="A632" s="263"/>
      <c r="B632" s="264"/>
      <c r="C632" s="263"/>
      <c r="W632"/>
      <c r="X632"/>
      <c r="Y632"/>
      <c r="Z632"/>
    </row>
    <row r="633" spans="1:26" ht="15.75" customHeight="1" x14ac:dyDescent="0.2">
      <c r="A633" s="263"/>
      <c r="B633" s="264"/>
      <c r="C633" s="263"/>
      <c r="W633"/>
      <c r="X633"/>
      <c r="Y633"/>
      <c r="Z633"/>
    </row>
    <row r="634" spans="1:26" ht="15.75" customHeight="1" x14ac:dyDescent="0.2">
      <c r="A634" s="263"/>
      <c r="B634" s="264"/>
      <c r="C634" s="263"/>
      <c r="W634"/>
      <c r="X634"/>
      <c r="Y634"/>
      <c r="Z634"/>
    </row>
    <row r="635" spans="1:26" ht="15.75" customHeight="1" x14ac:dyDescent="0.2">
      <c r="A635" s="263"/>
      <c r="B635" s="264"/>
      <c r="C635" s="263"/>
      <c r="W635"/>
      <c r="X635"/>
      <c r="Y635"/>
      <c r="Z635"/>
    </row>
    <row r="636" spans="1:26" ht="15.75" customHeight="1" x14ac:dyDescent="0.2">
      <c r="A636" s="263"/>
      <c r="B636" s="264"/>
      <c r="C636" s="263"/>
      <c r="W636"/>
      <c r="X636"/>
      <c r="Y636"/>
      <c r="Z636"/>
    </row>
    <row r="637" spans="1:26" ht="15.75" customHeight="1" x14ac:dyDescent="0.2">
      <c r="A637" s="263"/>
      <c r="B637" s="264"/>
      <c r="C637" s="263"/>
      <c r="W637"/>
      <c r="X637"/>
      <c r="Y637"/>
      <c r="Z637"/>
    </row>
    <row r="638" spans="1:26" ht="15.75" customHeight="1" x14ac:dyDescent="0.2">
      <c r="A638" s="263"/>
      <c r="B638" s="264"/>
      <c r="C638" s="263"/>
      <c r="W638"/>
      <c r="X638"/>
      <c r="Y638"/>
      <c r="Z638"/>
    </row>
    <row r="639" spans="1:26" ht="15.75" customHeight="1" x14ac:dyDescent="0.2">
      <c r="A639" s="263"/>
      <c r="B639" s="264"/>
      <c r="C639" s="263"/>
      <c r="W639"/>
      <c r="X639"/>
      <c r="Y639"/>
      <c r="Z639"/>
    </row>
    <row r="640" spans="1:26" ht="15.75" customHeight="1" x14ac:dyDescent="0.2">
      <c r="A640" s="263"/>
      <c r="B640" s="264"/>
      <c r="C640" s="263"/>
      <c r="W640"/>
      <c r="X640"/>
      <c r="Y640"/>
      <c r="Z640"/>
    </row>
    <row r="641" spans="1:26" ht="15.75" customHeight="1" x14ac:dyDescent="0.2">
      <c r="A641" s="263"/>
      <c r="B641" s="264"/>
      <c r="C641" s="263"/>
      <c r="W641"/>
      <c r="X641"/>
      <c r="Y641"/>
      <c r="Z641"/>
    </row>
    <row r="642" spans="1:26" ht="15.75" customHeight="1" x14ac:dyDescent="0.2">
      <c r="A642" s="263"/>
      <c r="B642" s="264"/>
      <c r="C642" s="263"/>
      <c r="W642"/>
      <c r="X642"/>
      <c r="Y642"/>
      <c r="Z642"/>
    </row>
    <row r="643" spans="1:26" ht="15.75" customHeight="1" x14ac:dyDescent="0.2">
      <c r="A643" s="263"/>
      <c r="B643" s="264"/>
      <c r="C643" s="263"/>
      <c r="W643"/>
      <c r="X643"/>
      <c r="Y643"/>
      <c r="Z643"/>
    </row>
    <row r="644" spans="1:26" ht="15.75" customHeight="1" x14ac:dyDescent="0.2">
      <c r="A644" s="263"/>
      <c r="B644" s="264"/>
      <c r="C644" s="263"/>
      <c r="W644"/>
      <c r="X644"/>
      <c r="Y644"/>
      <c r="Z644"/>
    </row>
    <row r="645" spans="1:26" ht="15.75" customHeight="1" x14ac:dyDescent="0.2">
      <c r="A645" s="263"/>
      <c r="B645" s="264"/>
      <c r="C645" s="263"/>
      <c r="W645"/>
      <c r="X645"/>
      <c r="Y645"/>
      <c r="Z645"/>
    </row>
    <row r="646" spans="1:26" ht="15.75" customHeight="1" x14ac:dyDescent="0.2">
      <c r="A646" s="263"/>
      <c r="B646" s="264"/>
      <c r="C646" s="263"/>
      <c r="W646"/>
      <c r="X646"/>
      <c r="Y646"/>
      <c r="Z646"/>
    </row>
    <row r="647" spans="1:26" ht="15.75" customHeight="1" x14ac:dyDescent="0.2">
      <c r="A647" s="263"/>
      <c r="B647" s="264"/>
      <c r="C647" s="263"/>
      <c r="W647"/>
      <c r="X647"/>
      <c r="Y647"/>
      <c r="Z647"/>
    </row>
    <row r="648" spans="1:26" ht="15.75" customHeight="1" x14ac:dyDescent="0.2">
      <c r="A648" s="263"/>
      <c r="B648" s="264"/>
      <c r="C648" s="263"/>
      <c r="W648"/>
      <c r="X648"/>
      <c r="Y648"/>
      <c r="Z648"/>
    </row>
    <row r="649" spans="1:26" ht="15.75" customHeight="1" x14ac:dyDescent="0.2">
      <c r="A649" s="263"/>
      <c r="B649" s="264"/>
      <c r="C649" s="263"/>
      <c r="W649"/>
      <c r="X649"/>
      <c r="Y649"/>
      <c r="Z649"/>
    </row>
    <row r="650" spans="1:26" ht="15.75" customHeight="1" x14ac:dyDescent="0.2">
      <c r="A650" s="263"/>
      <c r="B650" s="264"/>
      <c r="C650" s="263"/>
      <c r="W650"/>
      <c r="X650"/>
      <c r="Y650"/>
      <c r="Z650"/>
    </row>
    <row r="651" spans="1:26" ht="15.75" customHeight="1" x14ac:dyDescent="0.2">
      <c r="A651" s="263"/>
      <c r="B651" s="264"/>
      <c r="C651" s="263"/>
      <c r="W651"/>
      <c r="X651"/>
      <c r="Y651"/>
      <c r="Z651"/>
    </row>
    <row r="652" spans="1:26" ht="15.75" customHeight="1" x14ac:dyDescent="0.2">
      <c r="A652" s="263"/>
      <c r="B652" s="264"/>
      <c r="C652" s="263"/>
      <c r="W652"/>
      <c r="X652"/>
      <c r="Y652"/>
      <c r="Z652"/>
    </row>
    <row r="653" spans="1:26" ht="15.75" customHeight="1" x14ac:dyDescent="0.2">
      <c r="A653" s="263"/>
      <c r="B653" s="264"/>
      <c r="C653" s="263"/>
      <c r="W653"/>
      <c r="X653"/>
      <c r="Y653"/>
      <c r="Z653"/>
    </row>
    <row r="654" spans="1:26" ht="15.75" customHeight="1" x14ac:dyDescent="0.2">
      <c r="A654" s="263"/>
      <c r="B654" s="264"/>
      <c r="C654" s="263"/>
      <c r="W654"/>
      <c r="X654"/>
      <c r="Y654"/>
      <c r="Z654"/>
    </row>
    <row r="655" spans="1:26" ht="15.75" customHeight="1" x14ac:dyDescent="0.2">
      <c r="A655" s="263"/>
      <c r="B655" s="264"/>
      <c r="C655" s="263"/>
      <c r="W655"/>
      <c r="X655"/>
      <c r="Y655"/>
      <c r="Z655"/>
    </row>
    <row r="656" spans="1:26" ht="15.75" customHeight="1" x14ac:dyDescent="0.2">
      <c r="A656" s="263"/>
      <c r="B656" s="264"/>
      <c r="C656" s="263"/>
      <c r="W656"/>
      <c r="X656"/>
      <c r="Y656"/>
      <c r="Z656"/>
    </row>
    <row r="657" spans="1:26" ht="15.75" customHeight="1" x14ac:dyDescent="0.2">
      <c r="A657" s="263"/>
      <c r="B657" s="264"/>
      <c r="C657" s="263"/>
      <c r="W657"/>
      <c r="X657"/>
      <c r="Y657"/>
      <c r="Z657"/>
    </row>
    <row r="658" spans="1:26" ht="15.75" customHeight="1" x14ac:dyDescent="0.2">
      <c r="A658" s="263"/>
      <c r="B658" s="264"/>
      <c r="C658" s="263"/>
      <c r="W658"/>
      <c r="X658"/>
      <c r="Y658"/>
      <c r="Z658"/>
    </row>
    <row r="659" spans="1:26" ht="15.75" customHeight="1" x14ac:dyDescent="0.2">
      <c r="A659" s="263"/>
      <c r="B659" s="264"/>
      <c r="C659" s="263"/>
      <c r="W659"/>
      <c r="X659"/>
      <c r="Y659"/>
      <c r="Z659"/>
    </row>
    <row r="660" spans="1:26" ht="15.75" customHeight="1" x14ac:dyDescent="0.2">
      <c r="A660" s="263"/>
      <c r="B660" s="264"/>
      <c r="C660" s="263"/>
      <c r="W660"/>
      <c r="X660"/>
      <c r="Y660"/>
      <c r="Z660"/>
    </row>
    <row r="661" spans="1:26" ht="15.75" customHeight="1" x14ac:dyDescent="0.2">
      <c r="A661" s="263"/>
      <c r="B661" s="264"/>
      <c r="C661" s="263"/>
      <c r="W661"/>
      <c r="X661"/>
      <c r="Y661"/>
      <c r="Z661"/>
    </row>
    <row r="662" spans="1:26" ht="15.75" customHeight="1" x14ac:dyDescent="0.2">
      <c r="A662" s="263"/>
      <c r="B662" s="264"/>
      <c r="C662" s="263"/>
      <c r="W662"/>
      <c r="X662"/>
      <c r="Y662"/>
      <c r="Z662"/>
    </row>
    <row r="663" spans="1:26" ht="15.75" customHeight="1" x14ac:dyDescent="0.2">
      <c r="A663" s="263"/>
      <c r="B663" s="264"/>
      <c r="C663" s="263"/>
      <c r="W663"/>
      <c r="X663"/>
      <c r="Y663"/>
      <c r="Z663"/>
    </row>
    <row r="664" spans="1:26" ht="15.75" customHeight="1" x14ac:dyDescent="0.2">
      <c r="A664" s="263"/>
      <c r="B664" s="264"/>
      <c r="C664" s="263"/>
      <c r="W664"/>
      <c r="X664"/>
      <c r="Y664"/>
      <c r="Z664"/>
    </row>
    <row r="665" spans="1:26" ht="15.75" customHeight="1" x14ac:dyDescent="0.2">
      <c r="A665" s="263"/>
      <c r="B665" s="264"/>
      <c r="C665" s="263"/>
      <c r="W665"/>
      <c r="X665"/>
      <c r="Y665"/>
      <c r="Z665"/>
    </row>
    <row r="666" spans="1:26" ht="15.75" customHeight="1" x14ac:dyDescent="0.2">
      <c r="A666" s="263"/>
      <c r="B666" s="264"/>
      <c r="C666" s="263"/>
      <c r="W666"/>
      <c r="X666"/>
      <c r="Y666"/>
      <c r="Z666"/>
    </row>
    <row r="667" spans="1:26" ht="15.75" customHeight="1" x14ac:dyDescent="0.2">
      <c r="A667" s="263"/>
      <c r="B667" s="264"/>
      <c r="C667" s="263"/>
      <c r="W667"/>
      <c r="X667"/>
      <c r="Y667"/>
      <c r="Z667"/>
    </row>
    <row r="668" spans="1:26" ht="15.75" customHeight="1" x14ac:dyDescent="0.2">
      <c r="A668" s="263"/>
      <c r="B668" s="264"/>
      <c r="C668" s="263"/>
      <c r="W668"/>
      <c r="X668"/>
      <c r="Y668"/>
      <c r="Z668"/>
    </row>
    <row r="669" spans="1:26" ht="15.75" customHeight="1" x14ac:dyDescent="0.2">
      <c r="A669" s="263"/>
      <c r="B669" s="264"/>
      <c r="C669" s="263"/>
      <c r="W669"/>
      <c r="X669"/>
      <c r="Y669"/>
      <c r="Z669"/>
    </row>
    <row r="670" spans="1:26" ht="15.75" customHeight="1" x14ac:dyDescent="0.2">
      <c r="A670" s="263"/>
      <c r="B670" s="264"/>
      <c r="C670" s="263"/>
      <c r="W670"/>
      <c r="X670"/>
      <c r="Y670"/>
      <c r="Z670"/>
    </row>
    <row r="671" spans="1:26" ht="15.75" customHeight="1" x14ac:dyDescent="0.2">
      <c r="A671" s="263"/>
      <c r="B671" s="264"/>
      <c r="C671" s="263"/>
      <c r="W671"/>
      <c r="X671"/>
      <c r="Y671"/>
      <c r="Z671"/>
    </row>
    <row r="672" spans="1:26" ht="15.75" customHeight="1" x14ac:dyDescent="0.2">
      <c r="A672" s="263"/>
      <c r="B672" s="264"/>
      <c r="C672" s="263"/>
      <c r="W672"/>
      <c r="X672"/>
      <c r="Y672"/>
      <c r="Z672"/>
    </row>
    <row r="673" spans="1:26" ht="15.75" customHeight="1" x14ac:dyDescent="0.2">
      <c r="A673" s="263"/>
      <c r="B673" s="264"/>
      <c r="C673" s="263"/>
      <c r="W673"/>
      <c r="X673"/>
      <c r="Y673"/>
      <c r="Z673"/>
    </row>
    <row r="674" spans="1:26" ht="15.75" customHeight="1" x14ac:dyDescent="0.2">
      <c r="A674" s="263"/>
      <c r="B674" s="264"/>
      <c r="C674" s="263"/>
      <c r="W674"/>
      <c r="X674"/>
      <c r="Y674"/>
      <c r="Z674"/>
    </row>
    <row r="675" spans="1:26" ht="15.75" customHeight="1" x14ac:dyDescent="0.2">
      <c r="A675" s="263"/>
      <c r="B675" s="264"/>
      <c r="C675" s="263"/>
      <c r="W675"/>
      <c r="X675"/>
      <c r="Y675"/>
      <c r="Z675"/>
    </row>
    <row r="676" spans="1:26" ht="15.75" customHeight="1" x14ac:dyDescent="0.2">
      <c r="A676" s="263"/>
      <c r="B676" s="264"/>
      <c r="C676" s="263"/>
      <c r="W676"/>
      <c r="X676"/>
      <c r="Y676"/>
      <c r="Z676"/>
    </row>
    <row r="677" spans="1:26" ht="15.75" customHeight="1" x14ac:dyDescent="0.2">
      <c r="A677" s="263"/>
      <c r="B677" s="264"/>
      <c r="C677" s="263"/>
      <c r="W677"/>
      <c r="X677"/>
      <c r="Y677"/>
      <c r="Z677"/>
    </row>
    <row r="678" spans="1:26" ht="15.75" customHeight="1" x14ac:dyDescent="0.2">
      <c r="A678" s="263"/>
      <c r="B678" s="264"/>
      <c r="C678" s="263"/>
      <c r="W678"/>
      <c r="X678"/>
      <c r="Y678"/>
      <c r="Z678"/>
    </row>
    <row r="679" spans="1:26" ht="15.75" customHeight="1" x14ac:dyDescent="0.2">
      <c r="A679" s="263"/>
      <c r="B679" s="264"/>
      <c r="C679" s="263"/>
      <c r="W679"/>
      <c r="X679"/>
      <c r="Y679"/>
      <c r="Z679"/>
    </row>
    <row r="680" spans="1:26" ht="15.75" customHeight="1" x14ac:dyDescent="0.2">
      <c r="A680" s="263"/>
      <c r="B680" s="264"/>
      <c r="C680" s="263"/>
      <c r="W680"/>
      <c r="X680"/>
      <c r="Y680"/>
      <c r="Z680"/>
    </row>
    <row r="681" spans="1:26" ht="15.75" customHeight="1" x14ac:dyDescent="0.2">
      <c r="A681" s="263"/>
      <c r="B681" s="264"/>
      <c r="C681" s="263"/>
      <c r="W681"/>
      <c r="X681"/>
      <c r="Y681"/>
      <c r="Z681"/>
    </row>
    <row r="682" spans="1:26" ht="15.75" customHeight="1" x14ac:dyDescent="0.2">
      <c r="A682" s="263"/>
      <c r="B682" s="264"/>
      <c r="C682" s="263"/>
      <c r="W682"/>
      <c r="X682"/>
      <c r="Y682"/>
      <c r="Z682"/>
    </row>
    <row r="683" spans="1:26" ht="15.75" customHeight="1" x14ac:dyDescent="0.2">
      <c r="A683" s="263"/>
      <c r="B683" s="264"/>
      <c r="C683" s="263"/>
      <c r="W683"/>
      <c r="X683"/>
      <c r="Y683"/>
      <c r="Z683"/>
    </row>
    <row r="684" spans="1:26" ht="15.75" customHeight="1" x14ac:dyDescent="0.2">
      <c r="A684" s="263"/>
      <c r="B684" s="264"/>
      <c r="C684" s="263"/>
      <c r="W684"/>
      <c r="X684"/>
      <c r="Y684"/>
      <c r="Z684"/>
    </row>
    <row r="685" spans="1:26" ht="15.75" customHeight="1" x14ac:dyDescent="0.2">
      <c r="A685" s="263"/>
      <c r="B685" s="264"/>
      <c r="C685" s="263"/>
      <c r="W685"/>
      <c r="X685"/>
      <c r="Y685"/>
      <c r="Z685"/>
    </row>
    <row r="686" spans="1:26" ht="15.75" customHeight="1" x14ac:dyDescent="0.2">
      <c r="A686" s="263"/>
      <c r="B686" s="264"/>
      <c r="C686" s="263"/>
      <c r="W686"/>
      <c r="X686"/>
      <c r="Y686"/>
      <c r="Z686"/>
    </row>
    <row r="687" spans="1:26" ht="15.75" customHeight="1" x14ac:dyDescent="0.2">
      <c r="A687" s="263"/>
      <c r="B687" s="264"/>
      <c r="C687" s="263"/>
      <c r="W687"/>
      <c r="X687"/>
      <c r="Y687"/>
      <c r="Z687"/>
    </row>
    <row r="688" spans="1:26" ht="15.75" customHeight="1" x14ac:dyDescent="0.2">
      <c r="A688" s="263"/>
      <c r="B688" s="264"/>
      <c r="C688" s="263"/>
      <c r="W688"/>
      <c r="X688"/>
      <c r="Y688"/>
      <c r="Z688"/>
    </row>
    <row r="689" spans="1:26" ht="15.75" customHeight="1" x14ac:dyDescent="0.2">
      <c r="A689" s="263"/>
      <c r="B689" s="264"/>
      <c r="C689" s="263"/>
      <c r="W689"/>
      <c r="X689"/>
      <c r="Y689"/>
      <c r="Z689"/>
    </row>
    <row r="690" spans="1:26" ht="15.75" customHeight="1" x14ac:dyDescent="0.2">
      <c r="A690" s="263"/>
      <c r="B690" s="264"/>
      <c r="C690" s="263"/>
      <c r="W690"/>
      <c r="X690"/>
      <c r="Y690"/>
      <c r="Z690"/>
    </row>
    <row r="691" spans="1:26" ht="15.75" customHeight="1" x14ac:dyDescent="0.2">
      <c r="A691" s="263"/>
      <c r="B691" s="264"/>
      <c r="C691" s="263"/>
      <c r="W691"/>
      <c r="X691"/>
      <c r="Y691"/>
      <c r="Z691"/>
    </row>
    <row r="692" spans="1:26" ht="15.75" customHeight="1" x14ac:dyDescent="0.2">
      <c r="A692" s="263"/>
      <c r="B692" s="264"/>
      <c r="C692" s="263"/>
      <c r="W692"/>
      <c r="X692"/>
      <c r="Y692"/>
      <c r="Z692"/>
    </row>
    <row r="693" spans="1:26" ht="15.75" customHeight="1" x14ac:dyDescent="0.2">
      <c r="A693" s="263"/>
      <c r="B693" s="264"/>
      <c r="C693" s="263"/>
      <c r="W693"/>
      <c r="X693"/>
      <c r="Y693"/>
      <c r="Z693"/>
    </row>
    <row r="694" spans="1:26" ht="15.75" customHeight="1" x14ac:dyDescent="0.2">
      <c r="A694" s="263"/>
      <c r="B694" s="264"/>
      <c r="C694" s="263"/>
      <c r="W694"/>
      <c r="X694"/>
      <c r="Y694"/>
      <c r="Z694"/>
    </row>
    <row r="695" spans="1:26" ht="15.75" customHeight="1" x14ac:dyDescent="0.2">
      <c r="A695" s="263"/>
      <c r="B695" s="264"/>
      <c r="C695" s="263"/>
      <c r="W695"/>
      <c r="X695"/>
      <c r="Y695"/>
      <c r="Z695"/>
    </row>
    <row r="696" spans="1:26" ht="15.75" customHeight="1" x14ac:dyDescent="0.2">
      <c r="A696" s="263"/>
      <c r="B696" s="264"/>
      <c r="C696" s="263"/>
      <c r="W696"/>
      <c r="X696"/>
      <c r="Y696"/>
      <c r="Z696"/>
    </row>
    <row r="697" spans="1:26" ht="15.75" customHeight="1" x14ac:dyDescent="0.2">
      <c r="A697" s="263"/>
      <c r="B697" s="264"/>
      <c r="C697" s="263"/>
      <c r="W697"/>
      <c r="X697"/>
      <c r="Y697"/>
      <c r="Z697"/>
    </row>
    <row r="698" spans="1:26" ht="15.75" customHeight="1" x14ac:dyDescent="0.2">
      <c r="A698" s="263"/>
      <c r="B698" s="264"/>
      <c r="C698" s="263"/>
      <c r="W698"/>
      <c r="X698"/>
      <c r="Y698"/>
      <c r="Z698"/>
    </row>
    <row r="699" spans="1:26" ht="15.75" customHeight="1" x14ac:dyDescent="0.2">
      <c r="A699" s="263"/>
      <c r="B699" s="264"/>
      <c r="C699" s="263"/>
      <c r="W699"/>
      <c r="X699"/>
      <c r="Y699"/>
      <c r="Z699"/>
    </row>
    <row r="700" spans="1:26" ht="15.75" customHeight="1" x14ac:dyDescent="0.2">
      <c r="A700" s="263"/>
      <c r="B700" s="264"/>
      <c r="C700" s="263"/>
      <c r="W700"/>
      <c r="X700"/>
      <c r="Y700"/>
      <c r="Z700"/>
    </row>
    <row r="701" spans="1:26" ht="15.75" customHeight="1" x14ac:dyDescent="0.2">
      <c r="A701" s="263"/>
      <c r="B701" s="264"/>
      <c r="C701" s="263"/>
      <c r="W701"/>
      <c r="X701"/>
      <c r="Y701"/>
      <c r="Z701"/>
    </row>
    <row r="702" spans="1:26" ht="15.75" customHeight="1" x14ac:dyDescent="0.2">
      <c r="A702" s="263"/>
      <c r="B702" s="264"/>
      <c r="C702" s="263"/>
      <c r="W702"/>
      <c r="X702"/>
      <c r="Y702"/>
      <c r="Z702"/>
    </row>
    <row r="703" spans="1:26" ht="15.75" customHeight="1" x14ac:dyDescent="0.2">
      <c r="A703" s="263"/>
      <c r="B703" s="264"/>
      <c r="C703" s="263"/>
      <c r="W703"/>
      <c r="X703"/>
      <c r="Y703"/>
      <c r="Z703"/>
    </row>
    <row r="704" spans="1:26" ht="15.75" customHeight="1" x14ac:dyDescent="0.2">
      <c r="A704" s="263"/>
      <c r="B704" s="264"/>
      <c r="C704" s="263"/>
      <c r="W704"/>
      <c r="X704"/>
      <c r="Y704"/>
      <c r="Z704"/>
    </row>
    <row r="705" spans="1:26" ht="15.75" customHeight="1" x14ac:dyDescent="0.2">
      <c r="A705" s="263"/>
      <c r="B705" s="264"/>
      <c r="C705" s="263"/>
      <c r="W705"/>
      <c r="X705"/>
      <c r="Y705"/>
      <c r="Z705"/>
    </row>
    <row r="706" spans="1:26" ht="15.75" customHeight="1" x14ac:dyDescent="0.2">
      <c r="A706" s="263"/>
      <c r="B706" s="264"/>
      <c r="C706" s="263"/>
      <c r="W706"/>
      <c r="X706"/>
      <c r="Y706"/>
      <c r="Z706"/>
    </row>
    <row r="707" spans="1:26" ht="15.75" customHeight="1" x14ac:dyDescent="0.2">
      <c r="A707" s="263"/>
      <c r="B707" s="264"/>
      <c r="C707" s="263"/>
      <c r="W707"/>
      <c r="X707"/>
      <c r="Y707"/>
      <c r="Z707"/>
    </row>
    <row r="708" spans="1:26" ht="15.75" customHeight="1" x14ac:dyDescent="0.2">
      <c r="A708" s="263"/>
      <c r="B708" s="264"/>
      <c r="C708" s="263"/>
      <c r="W708"/>
      <c r="X708"/>
      <c r="Y708"/>
      <c r="Z708"/>
    </row>
    <row r="709" spans="1:26" ht="15.75" customHeight="1" x14ac:dyDescent="0.2">
      <c r="A709" s="263"/>
      <c r="B709" s="264"/>
      <c r="C709" s="263"/>
      <c r="W709"/>
      <c r="X709"/>
      <c r="Y709"/>
      <c r="Z709"/>
    </row>
    <row r="710" spans="1:26" ht="15.75" customHeight="1" x14ac:dyDescent="0.2">
      <c r="A710" s="263"/>
      <c r="B710" s="264"/>
      <c r="C710" s="263"/>
      <c r="W710"/>
      <c r="X710"/>
      <c r="Y710"/>
      <c r="Z710"/>
    </row>
    <row r="711" spans="1:26" ht="15.75" customHeight="1" x14ac:dyDescent="0.2">
      <c r="A711" s="263"/>
      <c r="B711" s="264"/>
      <c r="C711" s="263"/>
      <c r="W711"/>
      <c r="X711"/>
      <c r="Y711"/>
      <c r="Z711"/>
    </row>
    <row r="712" spans="1:26" ht="15.75" customHeight="1" x14ac:dyDescent="0.2">
      <c r="A712" s="263"/>
      <c r="B712" s="264"/>
      <c r="C712" s="263"/>
      <c r="W712"/>
      <c r="X712"/>
      <c r="Y712"/>
      <c r="Z712"/>
    </row>
    <row r="713" spans="1:26" ht="15.75" customHeight="1" x14ac:dyDescent="0.2">
      <c r="A713" s="263"/>
      <c r="B713" s="264"/>
      <c r="C713" s="263"/>
      <c r="W713"/>
      <c r="X713"/>
      <c r="Y713"/>
      <c r="Z713"/>
    </row>
    <row r="714" spans="1:26" ht="15.75" customHeight="1" x14ac:dyDescent="0.2">
      <c r="A714" s="263"/>
      <c r="B714" s="264"/>
      <c r="C714" s="263"/>
      <c r="W714"/>
      <c r="X714"/>
      <c r="Y714"/>
      <c r="Z714"/>
    </row>
    <row r="715" spans="1:26" ht="15.75" customHeight="1" x14ac:dyDescent="0.2">
      <c r="A715" s="263"/>
      <c r="B715" s="264"/>
      <c r="C715" s="263"/>
      <c r="W715"/>
      <c r="X715"/>
      <c r="Y715"/>
      <c r="Z715"/>
    </row>
    <row r="716" spans="1:26" ht="15.75" customHeight="1" x14ac:dyDescent="0.2">
      <c r="A716" s="263"/>
      <c r="B716" s="264"/>
      <c r="C716" s="263"/>
      <c r="W716"/>
      <c r="X716"/>
      <c r="Y716"/>
      <c r="Z716"/>
    </row>
    <row r="717" spans="1:26" ht="15.75" customHeight="1" x14ac:dyDescent="0.2">
      <c r="A717" s="263"/>
      <c r="B717" s="264"/>
      <c r="C717" s="263"/>
      <c r="W717"/>
      <c r="X717"/>
      <c r="Y717"/>
      <c r="Z717"/>
    </row>
    <row r="718" spans="1:26" ht="15.75" customHeight="1" x14ac:dyDescent="0.2">
      <c r="A718" s="263"/>
      <c r="B718" s="264"/>
      <c r="C718" s="263"/>
      <c r="W718"/>
      <c r="X718"/>
      <c r="Y718"/>
      <c r="Z718"/>
    </row>
    <row r="719" spans="1:26" ht="15.75" customHeight="1" x14ac:dyDescent="0.2">
      <c r="A719" s="263"/>
      <c r="B719" s="264"/>
      <c r="C719" s="263"/>
      <c r="W719"/>
      <c r="X719"/>
      <c r="Y719"/>
      <c r="Z719"/>
    </row>
    <row r="720" spans="1:26" ht="15.75" customHeight="1" x14ac:dyDescent="0.2">
      <c r="A720" s="263"/>
      <c r="B720" s="264"/>
      <c r="C720" s="263"/>
      <c r="W720"/>
      <c r="X720"/>
      <c r="Y720"/>
      <c r="Z720"/>
    </row>
    <row r="721" spans="1:26" ht="15.75" customHeight="1" x14ac:dyDescent="0.2">
      <c r="A721" s="263"/>
      <c r="B721" s="264"/>
      <c r="C721" s="263"/>
      <c r="W721"/>
      <c r="X721"/>
      <c r="Y721"/>
      <c r="Z721"/>
    </row>
    <row r="722" spans="1:26" ht="15.75" customHeight="1" x14ac:dyDescent="0.2">
      <c r="A722" s="263"/>
      <c r="B722" s="264"/>
      <c r="C722" s="263"/>
      <c r="W722"/>
      <c r="X722"/>
      <c r="Y722"/>
      <c r="Z722"/>
    </row>
    <row r="723" spans="1:26" ht="15.75" customHeight="1" x14ac:dyDescent="0.2">
      <c r="A723" s="263"/>
      <c r="B723" s="264"/>
      <c r="C723" s="263"/>
      <c r="W723"/>
      <c r="X723"/>
      <c r="Y723"/>
      <c r="Z723"/>
    </row>
    <row r="724" spans="1:26" ht="15.75" customHeight="1" x14ac:dyDescent="0.2">
      <c r="A724" s="263"/>
      <c r="B724" s="264"/>
      <c r="C724" s="263"/>
      <c r="W724"/>
      <c r="X724"/>
      <c r="Y724"/>
      <c r="Z724"/>
    </row>
    <row r="725" spans="1:26" ht="15.75" customHeight="1" x14ac:dyDescent="0.2">
      <c r="A725" s="263"/>
      <c r="B725" s="264"/>
      <c r="C725" s="263"/>
      <c r="W725"/>
      <c r="X725"/>
      <c r="Y725"/>
      <c r="Z725"/>
    </row>
    <row r="726" spans="1:26" ht="15.75" customHeight="1" x14ac:dyDescent="0.2">
      <c r="A726" s="263"/>
      <c r="B726" s="264"/>
      <c r="C726" s="263"/>
      <c r="W726"/>
      <c r="X726"/>
      <c r="Y726"/>
      <c r="Z726"/>
    </row>
    <row r="727" spans="1:26" ht="15.75" customHeight="1" x14ac:dyDescent="0.2">
      <c r="A727" s="263"/>
      <c r="B727" s="264"/>
      <c r="C727" s="263"/>
      <c r="W727"/>
      <c r="X727"/>
      <c r="Y727"/>
      <c r="Z727"/>
    </row>
    <row r="728" spans="1:26" ht="15.75" customHeight="1" x14ac:dyDescent="0.2">
      <c r="A728" s="263"/>
      <c r="B728" s="264"/>
      <c r="C728" s="263"/>
      <c r="W728"/>
      <c r="X728"/>
      <c r="Y728"/>
      <c r="Z728"/>
    </row>
    <row r="729" spans="1:26" ht="15.75" customHeight="1" x14ac:dyDescent="0.2">
      <c r="A729" s="263"/>
      <c r="B729" s="264"/>
      <c r="C729" s="263"/>
      <c r="W729"/>
      <c r="X729"/>
      <c r="Y729"/>
      <c r="Z729"/>
    </row>
    <row r="730" spans="1:26" ht="15.75" customHeight="1" x14ac:dyDescent="0.2">
      <c r="A730" s="263"/>
      <c r="B730" s="264"/>
      <c r="C730" s="263"/>
      <c r="W730"/>
      <c r="X730"/>
      <c r="Y730"/>
      <c r="Z730"/>
    </row>
    <row r="731" spans="1:26" ht="15.75" customHeight="1" x14ac:dyDescent="0.2">
      <c r="A731" s="263"/>
      <c r="B731" s="264"/>
      <c r="C731" s="263"/>
      <c r="W731"/>
      <c r="X731"/>
      <c r="Y731"/>
      <c r="Z731"/>
    </row>
    <row r="732" spans="1:26" ht="15.75" customHeight="1" x14ac:dyDescent="0.2">
      <c r="A732" s="263"/>
      <c r="B732" s="264"/>
      <c r="C732" s="263"/>
      <c r="W732"/>
      <c r="X732"/>
      <c r="Y732"/>
      <c r="Z732"/>
    </row>
    <row r="733" spans="1:26" ht="15.75" customHeight="1" x14ac:dyDescent="0.2">
      <c r="A733" s="263"/>
      <c r="B733" s="264"/>
      <c r="C733" s="263"/>
      <c r="W733"/>
      <c r="X733"/>
      <c r="Y733"/>
      <c r="Z733"/>
    </row>
    <row r="734" spans="1:26" ht="15.75" customHeight="1" x14ac:dyDescent="0.2">
      <c r="A734" s="263"/>
      <c r="B734" s="264"/>
      <c r="C734" s="263"/>
      <c r="W734"/>
      <c r="X734"/>
      <c r="Y734"/>
      <c r="Z734"/>
    </row>
    <row r="735" spans="1:26" ht="15.75" customHeight="1" x14ac:dyDescent="0.2">
      <c r="A735" s="263"/>
      <c r="B735" s="264"/>
      <c r="C735" s="263"/>
      <c r="W735"/>
      <c r="X735"/>
      <c r="Y735"/>
      <c r="Z735"/>
    </row>
    <row r="736" spans="1:26" ht="15.75" customHeight="1" x14ac:dyDescent="0.2">
      <c r="A736" s="263"/>
      <c r="B736" s="264"/>
      <c r="C736" s="263"/>
      <c r="W736"/>
      <c r="X736"/>
      <c r="Y736"/>
      <c r="Z736"/>
    </row>
    <row r="737" spans="1:26" ht="15.75" customHeight="1" x14ac:dyDescent="0.2">
      <c r="A737" s="263"/>
      <c r="B737" s="264"/>
      <c r="C737" s="263"/>
      <c r="W737"/>
      <c r="X737"/>
      <c r="Y737"/>
      <c r="Z737"/>
    </row>
    <row r="738" spans="1:26" ht="15.75" customHeight="1" x14ac:dyDescent="0.2">
      <c r="A738" s="263"/>
      <c r="B738" s="264"/>
      <c r="C738" s="263"/>
      <c r="W738"/>
      <c r="X738"/>
      <c r="Y738"/>
      <c r="Z738"/>
    </row>
    <row r="739" spans="1:26" ht="15.75" customHeight="1" x14ac:dyDescent="0.2">
      <c r="A739" s="263"/>
      <c r="B739" s="264"/>
      <c r="C739" s="263"/>
      <c r="W739"/>
      <c r="X739"/>
      <c r="Y739"/>
      <c r="Z739"/>
    </row>
    <row r="740" spans="1:26" ht="15.75" customHeight="1" x14ac:dyDescent="0.2">
      <c r="A740" s="263"/>
      <c r="B740" s="264"/>
      <c r="C740" s="263"/>
      <c r="W740"/>
      <c r="X740"/>
      <c r="Y740"/>
      <c r="Z740"/>
    </row>
    <row r="741" spans="1:26" ht="15.75" customHeight="1" x14ac:dyDescent="0.2">
      <c r="A741" s="263"/>
      <c r="B741" s="264"/>
      <c r="C741" s="263"/>
      <c r="W741"/>
      <c r="X741"/>
      <c r="Y741"/>
      <c r="Z741"/>
    </row>
    <row r="742" spans="1:26" ht="15.75" customHeight="1" x14ac:dyDescent="0.2">
      <c r="A742" s="263"/>
      <c r="B742" s="264"/>
      <c r="C742" s="263"/>
      <c r="W742"/>
      <c r="X742"/>
      <c r="Y742"/>
      <c r="Z742"/>
    </row>
    <row r="743" spans="1:26" ht="15.75" customHeight="1" x14ac:dyDescent="0.2">
      <c r="A743" s="263"/>
      <c r="B743" s="264"/>
      <c r="C743" s="263"/>
      <c r="W743"/>
      <c r="X743"/>
      <c r="Y743"/>
      <c r="Z743"/>
    </row>
    <row r="744" spans="1:26" ht="15.75" customHeight="1" x14ac:dyDescent="0.2">
      <c r="A744" s="263"/>
      <c r="B744" s="264"/>
      <c r="C744" s="263"/>
      <c r="W744"/>
      <c r="X744"/>
      <c r="Y744"/>
      <c r="Z744"/>
    </row>
    <row r="745" spans="1:26" ht="15.75" customHeight="1" x14ac:dyDescent="0.2">
      <c r="A745" s="263"/>
      <c r="B745" s="264"/>
      <c r="C745" s="263"/>
      <c r="W745"/>
      <c r="X745"/>
      <c r="Y745"/>
      <c r="Z745"/>
    </row>
    <row r="746" spans="1:26" ht="15.75" customHeight="1" x14ac:dyDescent="0.2">
      <c r="A746" s="263"/>
      <c r="B746" s="264"/>
      <c r="C746" s="263"/>
      <c r="W746"/>
      <c r="X746"/>
      <c r="Y746"/>
      <c r="Z746"/>
    </row>
    <row r="747" spans="1:26" ht="15.75" customHeight="1" x14ac:dyDescent="0.2">
      <c r="A747" s="263"/>
      <c r="B747" s="264"/>
      <c r="C747" s="263"/>
      <c r="W747"/>
      <c r="X747"/>
      <c r="Y747"/>
      <c r="Z747"/>
    </row>
    <row r="748" spans="1:26" ht="15.75" customHeight="1" x14ac:dyDescent="0.2">
      <c r="A748" s="263"/>
      <c r="B748" s="264"/>
      <c r="C748" s="263"/>
      <c r="W748"/>
      <c r="X748"/>
      <c r="Y748"/>
      <c r="Z748"/>
    </row>
    <row r="749" spans="1:26" ht="15.75" customHeight="1" x14ac:dyDescent="0.2">
      <c r="A749" s="263"/>
      <c r="B749" s="264"/>
      <c r="C749" s="263"/>
      <c r="W749"/>
      <c r="X749"/>
      <c r="Y749"/>
      <c r="Z749"/>
    </row>
    <row r="750" spans="1:26" ht="15.75" customHeight="1" x14ac:dyDescent="0.2">
      <c r="A750" s="263"/>
      <c r="B750" s="264"/>
      <c r="C750" s="263"/>
      <c r="W750"/>
      <c r="X750"/>
      <c r="Y750"/>
      <c r="Z750"/>
    </row>
    <row r="751" spans="1:26" ht="15.75" customHeight="1" x14ac:dyDescent="0.2">
      <c r="A751" s="263"/>
      <c r="B751" s="264"/>
      <c r="C751" s="263"/>
      <c r="W751"/>
      <c r="X751"/>
      <c r="Y751"/>
      <c r="Z751"/>
    </row>
    <row r="752" spans="1:26" ht="15.75" customHeight="1" x14ac:dyDescent="0.2">
      <c r="A752" s="263"/>
      <c r="B752" s="264"/>
      <c r="C752" s="263"/>
      <c r="W752"/>
      <c r="X752"/>
      <c r="Y752"/>
      <c r="Z752"/>
    </row>
    <row r="753" spans="1:26" ht="15.75" customHeight="1" x14ac:dyDescent="0.2">
      <c r="A753" s="263"/>
      <c r="B753" s="264"/>
      <c r="C753" s="263"/>
      <c r="W753"/>
      <c r="X753"/>
      <c r="Y753"/>
      <c r="Z753"/>
    </row>
    <row r="754" spans="1:26" ht="15.75" customHeight="1" x14ac:dyDescent="0.2">
      <c r="A754" s="263"/>
      <c r="B754" s="264"/>
      <c r="C754" s="263"/>
      <c r="W754"/>
      <c r="X754"/>
      <c r="Y754"/>
      <c r="Z754"/>
    </row>
    <row r="755" spans="1:26" ht="15.75" customHeight="1" x14ac:dyDescent="0.2">
      <c r="A755" s="263"/>
      <c r="B755" s="264"/>
      <c r="C755" s="263"/>
      <c r="W755"/>
      <c r="X755"/>
      <c r="Y755"/>
      <c r="Z755"/>
    </row>
    <row r="756" spans="1:26" ht="15.75" customHeight="1" x14ac:dyDescent="0.2">
      <c r="A756" s="263"/>
      <c r="B756" s="264"/>
      <c r="C756" s="263"/>
      <c r="W756"/>
      <c r="X756"/>
      <c r="Y756"/>
      <c r="Z756"/>
    </row>
    <row r="757" spans="1:26" ht="15.75" customHeight="1" x14ac:dyDescent="0.2">
      <c r="A757" s="263"/>
      <c r="B757" s="264"/>
      <c r="C757" s="263"/>
      <c r="W757"/>
      <c r="X757"/>
      <c r="Y757"/>
      <c r="Z757"/>
    </row>
    <row r="758" spans="1:26" ht="15.75" customHeight="1" x14ac:dyDescent="0.2">
      <c r="A758" s="263"/>
      <c r="B758" s="264"/>
      <c r="C758" s="263"/>
      <c r="W758"/>
      <c r="X758"/>
      <c r="Y758"/>
      <c r="Z758"/>
    </row>
    <row r="759" spans="1:26" ht="15.75" customHeight="1" x14ac:dyDescent="0.2">
      <c r="A759" s="263"/>
      <c r="B759" s="264"/>
      <c r="C759" s="263"/>
      <c r="W759"/>
      <c r="X759"/>
      <c r="Y759"/>
      <c r="Z759"/>
    </row>
    <row r="760" spans="1:26" ht="15.75" customHeight="1" x14ac:dyDescent="0.2">
      <c r="A760" s="263"/>
      <c r="B760" s="264"/>
      <c r="C760" s="263"/>
      <c r="W760"/>
      <c r="X760"/>
      <c r="Y760"/>
      <c r="Z760"/>
    </row>
    <row r="761" spans="1:26" ht="15.75" customHeight="1" x14ac:dyDescent="0.2">
      <c r="A761" s="263"/>
      <c r="B761" s="264"/>
      <c r="C761" s="263"/>
      <c r="W761"/>
      <c r="X761"/>
      <c r="Y761"/>
      <c r="Z761"/>
    </row>
    <row r="762" spans="1:26" ht="15.75" customHeight="1" x14ac:dyDescent="0.2">
      <c r="A762" s="263"/>
      <c r="B762" s="264"/>
      <c r="C762" s="263"/>
      <c r="W762"/>
      <c r="X762"/>
      <c r="Y762"/>
      <c r="Z762"/>
    </row>
    <row r="763" spans="1:26" ht="15.75" customHeight="1" x14ac:dyDescent="0.2">
      <c r="A763" s="263"/>
      <c r="B763" s="264"/>
      <c r="C763" s="263"/>
      <c r="W763"/>
      <c r="X763"/>
      <c r="Y763"/>
      <c r="Z763"/>
    </row>
    <row r="764" spans="1:26" ht="15.75" customHeight="1" x14ac:dyDescent="0.2">
      <c r="A764" s="263"/>
      <c r="B764" s="264"/>
      <c r="C764" s="263"/>
      <c r="W764"/>
      <c r="X764"/>
      <c r="Y764"/>
      <c r="Z764"/>
    </row>
    <row r="765" spans="1:26" ht="15.75" customHeight="1" x14ac:dyDescent="0.2">
      <c r="A765" s="263"/>
      <c r="B765" s="264"/>
      <c r="C765" s="263"/>
      <c r="W765"/>
      <c r="X765"/>
      <c r="Y765"/>
      <c r="Z765"/>
    </row>
    <row r="766" spans="1:26" ht="15.75" customHeight="1" x14ac:dyDescent="0.2">
      <c r="A766" s="263"/>
      <c r="B766" s="264"/>
      <c r="C766" s="263"/>
      <c r="W766"/>
      <c r="X766"/>
      <c r="Y766"/>
      <c r="Z766"/>
    </row>
    <row r="767" spans="1:26" ht="15.75" customHeight="1" x14ac:dyDescent="0.2">
      <c r="A767" s="263"/>
      <c r="B767" s="264"/>
      <c r="C767" s="263"/>
      <c r="W767"/>
      <c r="X767"/>
      <c r="Y767"/>
      <c r="Z767"/>
    </row>
    <row r="768" spans="1:26" ht="15.75" customHeight="1" x14ac:dyDescent="0.2">
      <c r="A768" s="263"/>
      <c r="B768" s="264"/>
      <c r="C768" s="263"/>
      <c r="W768"/>
      <c r="X768"/>
      <c r="Y768"/>
      <c r="Z768"/>
    </row>
    <row r="769" spans="1:26" ht="15.75" customHeight="1" x14ac:dyDescent="0.2">
      <c r="A769" s="263"/>
      <c r="B769" s="264"/>
      <c r="C769" s="263"/>
      <c r="W769"/>
      <c r="X769"/>
      <c r="Y769"/>
      <c r="Z769"/>
    </row>
    <row r="770" spans="1:26" ht="15.75" customHeight="1" x14ac:dyDescent="0.2">
      <c r="A770" s="263"/>
      <c r="B770" s="264"/>
      <c r="C770" s="263"/>
      <c r="W770"/>
      <c r="X770"/>
      <c r="Y770"/>
      <c r="Z770"/>
    </row>
    <row r="771" spans="1:26" ht="15.75" customHeight="1" x14ac:dyDescent="0.2">
      <c r="A771" s="263"/>
      <c r="B771" s="264"/>
      <c r="C771" s="263"/>
      <c r="W771"/>
      <c r="X771"/>
      <c r="Y771"/>
      <c r="Z771"/>
    </row>
    <row r="772" spans="1:26" ht="15.75" customHeight="1" x14ac:dyDescent="0.2">
      <c r="A772" s="263"/>
      <c r="B772" s="264"/>
      <c r="C772" s="263"/>
      <c r="W772"/>
      <c r="X772"/>
      <c r="Y772"/>
      <c r="Z772"/>
    </row>
    <row r="773" spans="1:26" ht="15.75" customHeight="1" x14ac:dyDescent="0.2">
      <c r="A773" s="263"/>
      <c r="B773" s="264"/>
      <c r="C773" s="263"/>
      <c r="W773"/>
      <c r="X773"/>
      <c r="Y773"/>
      <c r="Z773"/>
    </row>
    <row r="774" spans="1:26" ht="15.75" customHeight="1" x14ac:dyDescent="0.2">
      <c r="A774" s="263"/>
      <c r="B774" s="264"/>
      <c r="C774" s="263"/>
      <c r="W774"/>
      <c r="X774"/>
      <c r="Y774"/>
      <c r="Z774"/>
    </row>
    <row r="775" spans="1:26" ht="15.75" customHeight="1" x14ac:dyDescent="0.2">
      <c r="A775" s="263"/>
      <c r="B775" s="264"/>
      <c r="C775" s="263"/>
      <c r="W775"/>
      <c r="X775"/>
      <c r="Y775"/>
      <c r="Z775"/>
    </row>
    <row r="776" spans="1:26" ht="15.75" customHeight="1" x14ac:dyDescent="0.2">
      <c r="A776" s="263"/>
      <c r="B776" s="264"/>
      <c r="C776" s="263"/>
      <c r="W776"/>
      <c r="X776"/>
      <c r="Y776"/>
      <c r="Z776"/>
    </row>
    <row r="777" spans="1:26" ht="15.75" customHeight="1" x14ac:dyDescent="0.2">
      <c r="A777" s="263"/>
      <c r="B777" s="264"/>
      <c r="C777" s="263"/>
      <c r="W777"/>
      <c r="X777"/>
      <c r="Y777"/>
      <c r="Z777"/>
    </row>
    <row r="778" spans="1:26" ht="15.75" customHeight="1" x14ac:dyDescent="0.2">
      <c r="A778" s="263"/>
      <c r="B778" s="264"/>
      <c r="C778" s="263"/>
      <c r="W778"/>
      <c r="X778"/>
      <c r="Y778"/>
      <c r="Z778"/>
    </row>
    <row r="779" spans="1:26" ht="15.75" customHeight="1" x14ac:dyDescent="0.2">
      <c r="A779" s="263"/>
      <c r="B779" s="264"/>
      <c r="C779" s="263"/>
      <c r="W779"/>
      <c r="X779"/>
      <c r="Y779"/>
      <c r="Z779"/>
    </row>
    <row r="780" spans="1:26" ht="15.75" customHeight="1" x14ac:dyDescent="0.2">
      <c r="A780" s="263"/>
      <c r="B780" s="264"/>
      <c r="C780" s="263"/>
      <c r="W780"/>
      <c r="X780"/>
      <c r="Y780"/>
      <c r="Z780"/>
    </row>
    <row r="781" spans="1:26" ht="15.75" customHeight="1" x14ac:dyDescent="0.2">
      <c r="A781" s="263"/>
      <c r="B781" s="264"/>
      <c r="C781" s="263"/>
      <c r="W781"/>
      <c r="X781"/>
      <c r="Y781"/>
      <c r="Z781"/>
    </row>
    <row r="782" spans="1:26" ht="15.75" customHeight="1" x14ac:dyDescent="0.2">
      <c r="A782" s="263"/>
      <c r="B782" s="264"/>
      <c r="C782" s="263"/>
      <c r="W782"/>
      <c r="X782"/>
      <c r="Y782"/>
      <c r="Z782"/>
    </row>
    <row r="783" spans="1:26" ht="15.75" customHeight="1" x14ac:dyDescent="0.2">
      <c r="A783" s="263"/>
      <c r="B783" s="264"/>
      <c r="C783" s="263"/>
      <c r="W783"/>
      <c r="X783"/>
      <c r="Y783"/>
      <c r="Z783"/>
    </row>
    <row r="784" spans="1:26" ht="15.75" customHeight="1" x14ac:dyDescent="0.2">
      <c r="A784" s="263"/>
      <c r="B784" s="264"/>
      <c r="C784" s="263"/>
      <c r="W784"/>
      <c r="X784"/>
      <c r="Y784"/>
      <c r="Z784"/>
    </row>
    <row r="785" spans="1:26" ht="15.75" customHeight="1" x14ac:dyDescent="0.2">
      <c r="A785" s="263"/>
      <c r="B785" s="264"/>
      <c r="C785" s="263"/>
      <c r="W785"/>
      <c r="X785"/>
      <c r="Y785"/>
      <c r="Z785"/>
    </row>
    <row r="786" spans="1:26" ht="15.75" customHeight="1" x14ac:dyDescent="0.2">
      <c r="A786" s="263"/>
      <c r="B786" s="264"/>
      <c r="C786" s="263"/>
      <c r="W786"/>
      <c r="X786"/>
      <c r="Y786"/>
      <c r="Z786"/>
    </row>
    <row r="787" spans="1:26" ht="15.75" customHeight="1" x14ac:dyDescent="0.2">
      <c r="A787" s="263"/>
      <c r="B787" s="264"/>
      <c r="C787" s="263"/>
      <c r="W787"/>
      <c r="X787"/>
      <c r="Y787"/>
      <c r="Z787"/>
    </row>
    <row r="788" spans="1:26" ht="15.75" customHeight="1" x14ac:dyDescent="0.2">
      <c r="A788" s="263"/>
      <c r="B788" s="264"/>
      <c r="C788" s="263"/>
      <c r="W788"/>
      <c r="X788"/>
      <c r="Y788"/>
      <c r="Z788"/>
    </row>
    <row r="789" spans="1:26" ht="15.75" customHeight="1" x14ac:dyDescent="0.2">
      <c r="A789" s="263"/>
      <c r="B789" s="264"/>
      <c r="C789" s="263"/>
      <c r="W789"/>
      <c r="X789"/>
      <c r="Y789"/>
      <c r="Z789"/>
    </row>
    <row r="790" spans="1:26" ht="15.75" customHeight="1" x14ac:dyDescent="0.2">
      <c r="A790" s="263"/>
      <c r="B790" s="264"/>
      <c r="C790" s="263"/>
      <c r="W790"/>
      <c r="X790"/>
      <c r="Y790"/>
      <c r="Z790"/>
    </row>
    <row r="791" spans="1:26" ht="15.75" customHeight="1" x14ac:dyDescent="0.2">
      <c r="A791" s="263"/>
      <c r="B791" s="264"/>
      <c r="C791" s="263"/>
      <c r="W791"/>
      <c r="X791"/>
      <c r="Y791"/>
      <c r="Z791"/>
    </row>
    <row r="792" spans="1:26" ht="15.75" customHeight="1" x14ac:dyDescent="0.2">
      <c r="A792" s="263"/>
      <c r="B792" s="264"/>
      <c r="C792" s="263"/>
      <c r="W792"/>
      <c r="X792"/>
      <c r="Y792"/>
      <c r="Z792"/>
    </row>
    <row r="793" spans="1:26" ht="15.75" customHeight="1" x14ac:dyDescent="0.2">
      <c r="A793" s="263"/>
      <c r="B793" s="264"/>
      <c r="C793" s="263"/>
      <c r="W793"/>
      <c r="X793"/>
      <c r="Y793"/>
      <c r="Z793"/>
    </row>
    <row r="794" spans="1:26" ht="15.75" customHeight="1" x14ac:dyDescent="0.2">
      <c r="A794" s="263"/>
      <c r="B794" s="264"/>
      <c r="C794" s="263"/>
      <c r="W794"/>
      <c r="X794"/>
      <c r="Y794"/>
      <c r="Z794"/>
    </row>
    <row r="795" spans="1:26" ht="15.75" customHeight="1" x14ac:dyDescent="0.2">
      <c r="A795" s="263"/>
      <c r="B795" s="264"/>
      <c r="C795" s="263"/>
      <c r="W795"/>
      <c r="X795"/>
      <c r="Y795"/>
      <c r="Z795"/>
    </row>
    <row r="796" spans="1:26" ht="15.75" customHeight="1" x14ac:dyDescent="0.2">
      <c r="A796" s="263"/>
      <c r="B796" s="264"/>
      <c r="C796" s="263"/>
      <c r="W796"/>
      <c r="X796"/>
      <c r="Y796"/>
      <c r="Z796"/>
    </row>
    <row r="797" spans="1:26" ht="15.75" customHeight="1" x14ac:dyDescent="0.2">
      <c r="A797" s="263"/>
      <c r="B797" s="264"/>
      <c r="C797" s="263"/>
      <c r="W797"/>
      <c r="X797"/>
      <c r="Y797"/>
      <c r="Z797"/>
    </row>
    <row r="798" spans="1:26" ht="15.75" customHeight="1" x14ac:dyDescent="0.2">
      <c r="A798" s="263"/>
      <c r="B798" s="264"/>
      <c r="C798" s="263"/>
      <c r="W798"/>
      <c r="X798"/>
      <c r="Y798"/>
      <c r="Z798"/>
    </row>
    <row r="799" spans="1:26" ht="15.75" customHeight="1" x14ac:dyDescent="0.2">
      <c r="A799" s="263"/>
      <c r="B799" s="264"/>
      <c r="C799" s="263"/>
      <c r="W799"/>
      <c r="X799"/>
      <c r="Y799"/>
      <c r="Z799"/>
    </row>
    <row r="800" spans="1:26" ht="15.75" customHeight="1" x14ac:dyDescent="0.2">
      <c r="A800" s="263"/>
      <c r="B800" s="264"/>
      <c r="C800" s="263"/>
      <c r="W800"/>
      <c r="X800"/>
      <c r="Y800"/>
      <c r="Z800"/>
    </row>
    <row r="801" spans="1:26" ht="15.75" customHeight="1" x14ac:dyDescent="0.2">
      <c r="A801" s="263"/>
      <c r="B801" s="264"/>
      <c r="C801" s="263"/>
      <c r="W801"/>
      <c r="X801"/>
      <c r="Y801"/>
      <c r="Z801"/>
    </row>
    <row r="802" spans="1:26" ht="15.75" customHeight="1" x14ac:dyDescent="0.2">
      <c r="A802" s="263"/>
      <c r="B802" s="264"/>
      <c r="C802" s="263"/>
      <c r="W802"/>
      <c r="X802"/>
      <c r="Y802"/>
      <c r="Z802"/>
    </row>
    <row r="803" spans="1:26" ht="15.75" customHeight="1" x14ac:dyDescent="0.2">
      <c r="A803" s="263"/>
      <c r="B803" s="264"/>
      <c r="C803" s="263"/>
      <c r="W803"/>
      <c r="X803"/>
      <c r="Y803"/>
      <c r="Z803"/>
    </row>
    <row r="804" spans="1:26" ht="15.75" customHeight="1" x14ac:dyDescent="0.2">
      <c r="A804" s="263"/>
      <c r="B804" s="264"/>
      <c r="C804" s="263"/>
      <c r="W804"/>
      <c r="X804"/>
      <c r="Y804"/>
      <c r="Z804"/>
    </row>
    <row r="805" spans="1:26" ht="15.75" customHeight="1" x14ac:dyDescent="0.2">
      <c r="A805" s="263"/>
      <c r="B805" s="264"/>
      <c r="C805" s="263"/>
      <c r="W805"/>
      <c r="X805"/>
      <c r="Y805"/>
      <c r="Z805"/>
    </row>
    <row r="806" spans="1:26" ht="15.75" customHeight="1" x14ac:dyDescent="0.2">
      <c r="A806" s="263"/>
      <c r="B806" s="264"/>
      <c r="C806" s="263"/>
      <c r="W806"/>
      <c r="X806"/>
      <c r="Y806"/>
      <c r="Z806"/>
    </row>
    <row r="807" spans="1:26" ht="15.75" customHeight="1" x14ac:dyDescent="0.2">
      <c r="A807" s="263"/>
      <c r="B807" s="264"/>
      <c r="C807" s="263"/>
      <c r="W807"/>
      <c r="X807"/>
      <c r="Y807"/>
      <c r="Z807"/>
    </row>
    <row r="808" spans="1:26" ht="15.75" customHeight="1" x14ac:dyDescent="0.2">
      <c r="A808" s="263"/>
      <c r="B808" s="264"/>
      <c r="C808" s="263"/>
      <c r="W808"/>
      <c r="X808"/>
      <c r="Y808"/>
      <c r="Z808"/>
    </row>
    <row r="809" spans="1:26" ht="15.75" customHeight="1" x14ac:dyDescent="0.2">
      <c r="A809" s="263"/>
      <c r="B809" s="264"/>
      <c r="C809" s="263"/>
      <c r="W809"/>
      <c r="X809"/>
      <c r="Y809"/>
      <c r="Z809"/>
    </row>
    <row r="810" spans="1:26" ht="15.75" customHeight="1" x14ac:dyDescent="0.2">
      <c r="A810" s="263"/>
      <c r="B810" s="264"/>
      <c r="C810" s="263"/>
      <c r="W810"/>
      <c r="X810"/>
      <c r="Y810"/>
      <c r="Z810"/>
    </row>
    <row r="811" spans="1:26" ht="15.75" customHeight="1" x14ac:dyDescent="0.2">
      <c r="A811" s="263"/>
      <c r="B811" s="264"/>
      <c r="C811" s="263"/>
      <c r="W811"/>
      <c r="X811"/>
      <c r="Y811"/>
      <c r="Z811"/>
    </row>
    <row r="812" spans="1:26" ht="15.75" customHeight="1" x14ac:dyDescent="0.2">
      <c r="A812" s="263"/>
      <c r="B812" s="264"/>
      <c r="C812" s="263"/>
      <c r="W812"/>
      <c r="X812"/>
      <c r="Y812"/>
      <c r="Z812"/>
    </row>
    <row r="813" spans="1:26" ht="15.75" customHeight="1" x14ac:dyDescent="0.2">
      <c r="A813" s="263"/>
      <c r="B813" s="264"/>
      <c r="C813" s="263"/>
      <c r="W813"/>
      <c r="X813"/>
      <c r="Y813"/>
      <c r="Z813"/>
    </row>
    <row r="814" spans="1:26" ht="15.75" customHeight="1" x14ac:dyDescent="0.2">
      <c r="A814" s="263"/>
      <c r="B814" s="264"/>
      <c r="C814" s="263"/>
      <c r="W814"/>
      <c r="X814"/>
      <c r="Y814"/>
      <c r="Z814"/>
    </row>
    <row r="815" spans="1:26" ht="15.75" customHeight="1" x14ac:dyDescent="0.2">
      <c r="A815" s="263"/>
      <c r="B815" s="264"/>
      <c r="C815" s="263"/>
      <c r="W815"/>
      <c r="X815"/>
      <c r="Y815"/>
      <c r="Z815"/>
    </row>
    <row r="816" spans="1:26" ht="15.75" customHeight="1" x14ac:dyDescent="0.2">
      <c r="A816" s="263"/>
      <c r="B816" s="264"/>
      <c r="C816" s="263"/>
      <c r="W816"/>
      <c r="X816"/>
      <c r="Y816"/>
      <c r="Z816"/>
    </row>
    <row r="817" spans="1:26" ht="15.75" customHeight="1" x14ac:dyDescent="0.2">
      <c r="A817" s="263"/>
      <c r="B817" s="264"/>
      <c r="C817" s="263"/>
      <c r="W817"/>
      <c r="X817"/>
      <c r="Y817"/>
      <c r="Z817"/>
    </row>
    <row r="818" spans="1:26" ht="15.75" customHeight="1" x14ac:dyDescent="0.2">
      <c r="A818" s="263"/>
      <c r="B818" s="264"/>
      <c r="C818" s="263"/>
      <c r="W818"/>
      <c r="X818"/>
      <c r="Y818"/>
      <c r="Z818"/>
    </row>
    <row r="819" spans="1:26" ht="15.75" customHeight="1" x14ac:dyDescent="0.2">
      <c r="A819" s="263"/>
      <c r="B819" s="264"/>
      <c r="C819" s="263"/>
      <c r="W819"/>
      <c r="X819"/>
      <c r="Y819"/>
      <c r="Z819"/>
    </row>
    <row r="820" spans="1:26" ht="15.75" customHeight="1" x14ac:dyDescent="0.2">
      <c r="A820" s="263"/>
      <c r="B820" s="264"/>
      <c r="C820" s="263"/>
      <c r="W820"/>
      <c r="X820"/>
      <c r="Y820"/>
      <c r="Z820"/>
    </row>
    <row r="821" spans="1:26" ht="15.75" customHeight="1" x14ac:dyDescent="0.2">
      <c r="A821" s="263"/>
      <c r="B821" s="264"/>
      <c r="C821" s="263"/>
      <c r="W821"/>
      <c r="X821"/>
      <c r="Y821"/>
      <c r="Z821"/>
    </row>
    <row r="822" spans="1:26" ht="15.75" customHeight="1" x14ac:dyDescent="0.2">
      <c r="A822" s="263"/>
      <c r="B822" s="264"/>
      <c r="C822" s="263"/>
      <c r="W822"/>
      <c r="X822"/>
      <c r="Y822"/>
      <c r="Z822"/>
    </row>
    <row r="823" spans="1:26" ht="15.75" customHeight="1" x14ac:dyDescent="0.2">
      <c r="A823" s="263"/>
      <c r="B823" s="264"/>
      <c r="C823" s="263"/>
      <c r="W823"/>
      <c r="X823"/>
      <c r="Y823"/>
      <c r="Z823"/>
    </row>
    <row r="824" spans="1:26" ht="15.75" customHeight="1" x14ac:dyDescent="0.2">
      <c r="A824" s="263"/>
      <c r="B824" s="264"/>
      <c r="C824" s="263"/>
      <c r="W824"/>
      <c r="X824"/>
      <c r="Y824"/>
      <c r="Z824"/>
    </row>
    <row r="825" spans="1:26" ht="15.75" customHeight="1" x14ac:dyDescent="0.2">
      <c r="A825" s="263"/>
      <c r="B825" s="264"/>
      <c r="C825" s="263"/>
      <c r="W825"/>
      <c r="X825"/>
      <c r="Y825"/>
      <c r="Z825"/>
    </row>
    <row r="826" spans="1:26" ht="15.75" customHeight="1" x14ac:dyDescent="0.2">
      <c r="A826" s="263"/>
      <c r="B826" s="264"/>
      <c r="C826" s="263"/>
      <c r="W826"/>
      <c r="X826"/>
      <c r="Y826"/>
      <c r="Z826"/>
    </row>
    <row r="827" spans="1:26" ht="15.75" customHeight="1" x14ac:dyDescent="0.2">
      <c r="A827" s="263"/>
      <c r="B827" s="264"/>
      <c r="C827" s="263"/>
      <c r="W827"/>
      <c r="X827"/>
      <c r="Y827"/>
      <c r="Z827"/>
    </row>
    <row r="828" spans="1:26" ht="15.75" customHeight="1" x14ac:dyDescent="0.2">
      <c r="A828" s="263"/>
      <c r="B828" s="264"/>
      <c r="C828" s="263"/>
      <c r="W828"/>
      <c r="X828"/>
      <c r="Y828"/>
      <c r="Z828"/>
    </row>
    <row r="829" spans="1:26" ht="15.75" customHeight="1" x14ac:dyDescent="0.2">
      <c r="A829" s="263"/>
      <c r="B829" s="264"/>
      <c r="C829" s="263"/>
      <c r="W829"/>
      <c r="X829"/>
      <c r="Y829"/>
      <c r="Z829"/>
    </row>
    <row r="830" spans="1:26" ht="15.75" customHeight="1" x14ac:dyDescent="0.2">
      <c r="A830" s="263"/>
      <c r="B830" s="264"/>
      <c r="C830" s="263"/>
      <c r="W830"/>
      <c r="X830"/>
      <c r="Y830"/>
      <c r="Z830"/>
    </row>
    <row r="831" spans="1:26" ht="15.75" customHeight="1" x14ac:dyDescent="0.2">
      <c r="A831" s="263"/>
      <c r="B831" s="264"/>
      <c r="C831" s="263"/>
      <c r="W831"/>
      <c r="X831"/>
      <c r="Y831"/>
      <c r="Z831"/>
    </row>
    <row r="832" spans="1:26" ht="15.75" customHeight="1" x14ac:dyDescent="0.2">
      <c r="A832" s="263"/>
      <c r="B832" s="264"/>
      <c r="C832" s="263"/>
      <c r="W832"/>
      <c r="X832"/>
      <c r="Y832"/>
      <c r="Z832"/>
    </row>
    <row r="833" spans="1:26" ht="15.75" customHeight="1" x14ac:dyDescent="0.2">
      <c r="A833" s="263"/>
      <c r="B833" s="264"/>
      <c r="C833" s="263"/>
      <c r="W833"/>
      <c r="X833"/>
      <c r="Y833"/>
      <c r="Z833"/>
    </row>
    <row r="834" spans="1:26" ht="15.75" customHeight="1" x14ac:dyDescent="0.2">
      <c r="A834" s="263"/>
      <c r="B834" s="264"/>
      <c r="C834" s="263"/>
      <c r="W834"/>
      <c r="X834"/>
      <c r="Y834"/>
      <c r="Z834"/>
    </row>
    <row r="835" spans="1:26" ht="15.75" customHeight="1" x14ac:dyDescent="0.2">
      <c r="A835" s="263"/>
      <c r="B835" s="264"/>
      <c r="C835" s="263"/>
      <c r="W835"/>
      <c r="X835"/>
      <c r="Y835"/>
      <c r="Z835"/>
    </row>
    <row r="836" spans="1:26" ht="15.75" customHeight="1" x14ac:dyDescent="0.2">
      <c r="A836" s="263"/>
      <c r="B836" s="264"/>
      <c r="C836" s="263"/>
      <c r="W836"/>
      <c r="X836"/>
      <c r="Y836"/>
      <c r="Z836"/>
    </row>
    <row r="837" spans="1:26" ht="15.75" customHeight="1" x14ac:dyDescent="0.2">
      <c r="A837" s="263"/>
      <c r="B837" s="264"/>
      <c r="C837" s="263"/>
      <c r="W837"/>
      <c r="X837"/>
      <c r="Y837"/>
      <c r="Z837"/>
    </row>
    <row r="838" spans="1:26" ht="15.75" customHeight="1" x14ac:dyDescent="0.2">
      <c r="A838" s="263"/>
      <c r="B838" s="264"/>
      <c r="C838" s="263"/>
      <c r="W838"/>
      <c r="X838"/>
      <c r="Y838"/>
      <c r="Z838"/>
    </row>
    <row r="839" spans="1:26" ht="15.75" customHeight="1" x14ac:dyDescent="0.2">
      <c r="A839" s="263"/>
      <c r="B839" s="264"/>
      <c r="C839" s="263"/>
      <c r="W839"/>
      <c r="X839"/>
      <c r="Y839"/>
      <c r="Z839"/>
    </row>
    <row r="840" spans="1:26" ht="15.75" customHeight="1" x14ac:dyDescent="0.2">
      <c r="A840" s="263"/>
      <c r="B840" s="264"/>
      <c r="C840" s="263"/>
      <c r="W840"/>
      <c r="X840"/>
      <c r="Y840"/>
      <c r="Z840"/>
    </row>
    <row r="841" spans="1:26" ht="15.75" customHeight="1" x14ac:dyDescent="0.2">
      <c r="A841" s="263"/>
      <c r="B841" s="264"/>
      <c r="C841" s="263"/>
      <c r="W841"/>
      <c r="X841"/>
      <c r="Y841"/>
      <c r="Z841"/>
    </row>
    <row r="842" spans="1:26" ht="15.75" customHeight="1" x14ac:dyDescent="0.2">
      <c r="A842" s="263"/>
      <c r="B842" s="264"/>
      <c r="C842" s="263"/>
      <c r="W842"/>
      <c r="X842"/>
      <c r="Y842"/>
      <c r="Z842"/>
    </row>
    <row r="843" spans="1:26" ht="15.75" customHeight="1" x14ac:dyDescent="0.2">
      <c r="A843" s="263"/>
      <c r="B843" s="264"/>
      <c r="C843" s="263"/>
      <c r="W843"/>
      <c r="X843"/>
      <c r="Y843"/>
      <c r="Z843"/>
    </row>
    <row r="844" spans="1:26" ht="15.75" customHeight="1" x14ac:dyDescent="0.2">
      <c r="A844" s="263"/>
      <c r="B844" s="264"/>
      <c r="C844" s="263"/>
      <c r="W844"/>
      <c r="X844"/>
      <c r="Y844"/>
      <c r="Z844"/>
    </row>
    <row r="845" spans="1:26" ht="15.75" customHeight="1" x14ac:dyDescent="0.2">
      <c r="A845" s="263"/>
      <c r="B845" s="264"/>
      <c r="C845" s="263"/>
      <c r="W845"/>
      <c r="X845"/>
      <c r="Y845"/>
      <c r="Z845"/>
    </row>
    <row r="846" spans="1:26" ht="15.75" customHeight="1" x14ac:dyDescent="0.2">
      <c r="A846" s="263"/>
      <c r="B846" s="264"/>
      <c r="C846" s="263"/>
      <c r="W846"/>
      <c r="X846"/>
      <c r="Y846"/>
      <c r="Z846"/>
    </row>
    <row r="847" spans="1:26" ht="15.75" customHeight="1" x14ac:dyDescent="0.2">
      <c r="A847" s="263"/>
      <c r="B847" s="264"/>
      <c r="C847" s="263"/>
      <c r="W847"/>
      <c r="X847"/>
      <c r="Y847"/>
      <c r="Z847"/>
    </row>
    <row r="848" spans="1:26" ht="15.75" customHeight="1" x14ac:dyDescent="0.2">
      <c r="A848" s="263"/>
      <c r="B848" s="264"/>
      <c r="C848" s="263"/>
      <c r="W848"/>
      <c r="X848"/>
      <c r="Y848"/>
      <c r="Z848"/>
    </row>
    <row r="849" spans="1:26" ht="15.75" customHeight="1" x14ac:dyDescent="0.2">
      <c r="A849" s="263"/>
      <c r="B849" s="264"/>
      <c r="C849" s="263"/>
      <c r="W849"/>
      <c r="X849"/>
      <c r="Y849"/>
      <c r="Z849"/>
    </row>
    <row r="850" spans="1:26" ht="15.75" customHeight="1" x14ac:dyDescent="0.2">
      <c r="A850" s="263"/>
      <c r="B850" s="264"/>
      <c r="C850" s="263"/>
      <c r="W850"/>
      <c r="X850"/>
      <c r="Y850"/>
      <c r="Z850"/>
    </row>
    <row r="851" spans="1:26" ht="15.75" customHeight="1" x14ac:dyDescent="0.2">
      <c r="A851" s="263"/>
      <c r="B851" s="264"/>
      <c r="C851" s="263"/>
      <c r="W851"/>
      <c r="X851"/>
      <c r="Y851"/>
      <c r="Z851"/>
    </row>
    <row r="852" spans="1:26" ht="15.75" customHeight="1" x14ac:dyDescent="0.2">
      <c r="A852" s="263"/>
      <c r="B852" s="264"/>
      <c r="C852" s="263"/>
      <c r="W852"/>
      <c r="X852"/>
      <c r="Y852"/>
      <c r="Z852"/>
    </row>
    <row r="853" spans="1:26" ht="15.75" customHeight="1" x14ac:dyDescent="0.2">
      <c r="A853" s="263"/>
      <c r="B853" s="264"/>
      <c r="C853" s="263"/>
      <c r="W853"/>
      <c r="X853"/>
      <c r="Y853"/>
      <c r="Z853"/>
    </row>
    <row r="854" spans="1:26" ht="15.75" customHeight="1" x14ac:dyDescent="0.2">
      <c r="A854" s="263"/>
      <c r="B854" s="264"/>
      <c r="C854" s="263"/>
      <c r="W854"/>
      <c r="X854"/>
      <c r="Y854"/>
      <c r="Z854"/>
    </row>
    <row r="855" spans="1:26" ht="15.75" customHeight="1" x14ac:dyDescent="0.2">
      <c r="A855" s="263"/>
      <c r="B855" s="264"/>
      <c r="C855" s="263"/>
      <c r="W855"/>
      <c r="X855"/>
      <c r="Y855"/>
      <c r="Z855"/>
    </row>
    <row r="856" spans="1:26" ht="15.75" customHeight="1" x14ac:dyDescent="0.2">
      <c r="A856" s="263"/>
      <c r="B856" s="264"/>
      <c r="C856" s="263"/>
      <c r="W856"/>
      <c r="X856"/>
      <c r="Y856"/>
      <c r="Z856"/>
    </row>
    <row r="857" spans="1:26" ht="15.75" customHeight="1" x14ac:dyDescent="0.2">
      <c r="A857" s="263"/>
      <c r="B857" s="264"/>
      <c r="C857" s="263"/>
      <c r="W857"/>
      <c r="X857"/>
      <c r="Y857"/>
      <c r="Z857"/>
    </row>
    <row r="858" spans="1:26" ht="15.75" customHeight="1" x14ac:dyDescent="0.2">
      <c r="A858" s="263"/>
      <c r="B858" s="264"/>
      <c r="C858" s="263"/>
      <c r="W858"/>
      <c r="X858"/>
      <c r="Y858"/>
      <c r="Z858"/>
    </row>
    <row r="859" spans="1:26" ht="15.75" customHeight="1" x14ac:dyDescent="0.2">
      <c r="A859" s="263"/>
      <c r="B859" s="264"/>
      <c r="C859" s="263"/>
      <c r="W859"/>
      <c r="X859"/>
      <c r="Y859"/>
      <c r="Z859"/>
    </row>
    <row r="860" spans="1:26" ht="15.75" customHeight="1" x14ac:dyDescent="0.2">
      <c r="A860" s="263"/>
      <c r="B860" s="264"/>
      <c r="C860" s="263"/>
      <c r="W860"/>
      <c r="X860"/>
      <c r="Y860"/>
      <c r="Z860"/>
    </row>
    <row r="861" spans="1:26" ht="15.75" customHeight="1" x14ac:dyDescent="0.2">
      <c r="A861" s="263"/>
      <c r="B861" s="264"/>
      <c r="C861" s="263"/>
      <c r="W861"/>
      <c r="X861"/>
      <c r="Y861"/>
      <c r="Z861"/>
    </row>
    <row r="862" spans="1:26" ht="15.75" customHeight="1" x14ac:dyDescent="0.2">
      <c r="A862" s="263"/>
      <c r="B862" s="264"/>
      <c r="C862" s="263"/>
      <c r="W862"/>
      <c r="X862"/>
      <c r="Y862"/>
      <c r="Z862"/>
    </row>
    <row r="863" spans="1:26" ht="15.75" customHeight="1" x14ac:dyDescent="0.2">
      <c r="A863" s="263"/>
      <c r="B863" s="264"/>
      <c r="C863" s="263"/>
      <c r="W863"/>
      <c r="X863"/>
      <c r="Y863"/>
      <c r="Z863"/>
    </row>
    <row r="864" spans="1:26" ht="15.75" customHeight="1" x14ac:dyDescent="0.2">
      <c r="A864" s="263"/>
      <c r="B864" s="264"/>
      <c r="C864" s="263"/>
      <c r="W864"/>
      <c r="X864"/>
      <c r="Y864"/>
      <c r="Z864"/>
    </row>
    <row r="865" spans="1:26" ht="15.75" customHeight="1" x14ac:dyDescent="0.2">
      <c r="A865" s="263"/>
      <c r="B865" s="264"/>
      <c r="C865" s="263"/>
      <c r="W865"/>
      <c r="X865"/>
      <c r="Y865"/>
      <c r="Z865"/>
    </row>
    <row r="866" spans="1:26" ht="15.75" customHeight="1" x14ac:dyDescent="0.2">
      <c r="A866" s="263"/>
      <c r="B866" s="264"/>
      <c r="C866" s="263"/>
      <c r="W866"/>
      <c r="X866"/>
      <c r="Y866"/>
      <c r="Z866"/>
    </row>
    <row r="867" spans="1:26" ht="15.75" customHeight="1" x14ac:dyDescent="0.2">
      <c r="A867" s="263"/>
      <c r="B867" s="264"/>
      <c r="C867" s="263"/>
      <c r="W867"/>
      <c r="X867"/>
      <c r="Y867"/>
      <c r="Z867"/>
    </row>
    <row r="868" spans="1:26" ht="15.75" customHeight="1" x14ac:dyDescent="0.2">
      <c r="A868" s="263"/>
      <c r="B868" s="264"/>
      <c r="C868" s="263"/>
      <c r="W868"/>
      <c r="X868"/>
      <c r="Y868"/>
      <c r="Z868"/>
    </row>
    <row r="869" spans="1:26" ht="15.75" customHeight="1" x14ac:dyDescent="0.2">
      <c r="A869" s="263"/>
      <c r="B869" s="264"/>
      <c r="C869" s="263"/>
      <c r="W869"/>
      <c r="X869"/>
      <c r="Y869"/>
      <c r="Z869"/>
    </row>
    <row r="870" spans="1:26" ht="15.75" customHeight="1" x14ac:dyDescent="0.2">
      <c r="A870" s="263"/>
      <c r="B870" s="264"/>
      <c r="C870" s="263"/>
      <c r="W870"/>
      <c r="X870"/>
      <c r="Y870"/>
      <c r="Z870"/>
    </row>
    <row r="871" spans="1:26" ht="15.75" customHeight="1" x14ac:dyDescent="0.2">
      <c r="A871" s="263"/>
      <c r="B871" s="264"/>
      <c r="C871" s="263"/>
      <c r="W871"/>
      <c r="X871"/>
      <c r="Y871"/>
      <c r="Z871"/>
    </row>
    <row r="872" spans="1:26" ht="15.75" customHeight="1" x14ac:dyDescent="0.2">
      <c r="A872" s="263"/>
      <c r="B872" s="264"/>
      <c r="C872" s="263"/>
      <c r="W872"/>
      <c r="X872"/>
      <c r="Y872"/>
      <c r="Z872"/>
    </row>
    <row r="873" spans="1:26" ht="15.75" customHeight="1" x14ac:dyDescent="0.2">
      <c r="A873" s="263"/>
      <c r="B873" s="264"/>
      <c r="C873" s="263"/>
      <c r="W873"/>
      <c r="X873"/>
      <c r="Y873"/>
      <c r="Z873"/>
    </row>
    <row r="874" spans="1:26" ht="15.75" customHeight="1" x14ac:dyDescent="0.2">
      <c r="A874" s="263"/>
      <c r="B874" s="264"/>
      <c r="C874" s="263"/>
      <c r="W874"/>
      <c r="X874"/>
      <c r="Y874"/>
      <c r="Z874"/>
    </row>
    <row r="875" spans="1:26" ht="15.75" customHeight="1" x14ac:dyDescent="0.2">
      <c r="A875" s="263"/>
      <c r="B875" s="264"/>
      <c r="C875" s="263"/>
      <c r="W875"/>
      <c r="X875"/>
      <c r="Y875"/>
      <c r="Z875"/>
    </row>
    <row r="876" spans="1:26" ht="15.75" customHeight="1" x14ac:dyDescent="0.2">
      <c r="A876" s="263"/>
      <c r="B876" s="264"/>
      <c r="C876" s="263"/>
      <c r="W876"/>
      <c r="X876"/>
      <c r="Y876"/>
      <c r="Z876"/>
    </row>
    <row r="877" spans="1:26" ht="15.75" customHeight="1" x14ac:dyDescent="0.2">
      <c r="A877" s="263"/>
      <c r="B877" s="264"/>
      <c r="C877" s="263"/>
      <c r="W877"/>
      <c r="X877"/>
      <c r="Y877"/>
      <c r="Z877"/>
    </row>
    <row r="878" spans="1:26" ht="15.75" customHeight="1" x14ac:dyDescent="0.2">
      <c r="A878" s="263"/>
      <c r="B878" s="264"/>
      <c r="C878" s="263"/>
      <c r="W878"/>
      <c r="X878"/>
      <c r="Y878"/>
      <c r="Z878"/>
    </row>
    <row r="879" spans="1:26" ht="15.75" customHeight="1" x14ac:dyDescent="0.2">
      <c r="A879" s="263"/>
      <c r="B879" s="264"/>
      <c r="C879" s="263"/>
      <c r="W879"/>
      <c r="X879"/>
      <c r="Y879"/>
      <c r="Z879"/>
    </row>
    <row r="880" spans="1:26" ht="15.75" customHeight="1" x14ac:dyDescent="0.2">
      <c r="A880" s="263"/>
      <c r="B880" s="264"/>
      <c r="C880" s="263"/>
      <c r="W880"/>
      <c r="X880"/>
      <c r="Y880"/>
      <c r="Z880"/>
    </row>
    <row r="881" spans="1:26" ht="15.75" customHeight="1" x14ac:dyDescent="0.2">
      <c r="A881" s="263"/>
      <c r="B881" s="264"/>
      <c r="C881" s="263"/>
      <c r="W881"/>
      <c r="X881"/>
      <c r="Y881"/>
      <c r="Z881"/>
    </row>
    <row r="882" spans="1:26" ht="15.75" customHeight="1" x14ac:dyDescent="0.2">
      <c r="A882" s="263"/>
      <c r="B882" s="264"/>
      <c r="C882" s="263"/>
      <c r="W882"/>
      <c r="X882"/>
      <c r="Y882"/>
      <c r="Z882"/>
    </row>
    <row r="883" spans="1:26" ht="15.75" customHeight="1" x14ac:dyDescent="0.2">
      <c r="A883" s="263"/>
      <c r="B883" s="264"/>
      <c r="C883" s="263"/>
      <c r="W883"/>
      <c r="X883"/>
      <c r="Y883"/>
      <c r="Z883"/>
    </row>
    <row r="884" spans="1:26" ht="15.75" customHeight="1" x14ac:dyDescent="0.2">
      <c r="A884" s="263"/>
      <c r="B884" s="264"/>
      <c r="C884" s="263"/>
      <c r="W884"/>
      <c r="X884"/>
      <c r="Y884"/>
      <c r="Z884"/>
    </row>
    <row r="885" spans="1:26" ht="15.75" customHeight="1" x14ac:dyDescent="0.2">
      <c r="A885" s="263"/>
      <c r="B885" s="264"/>
      <c r="C885" s="263"/>
      <c r="W885"/>
      <c r="X885"/>
      <c r="Y885"/>
      <c r="Z885"/>
    </row>
    <row r="886" spans="1:26" ht="15.75" customHeight="1" x14ac:dyDescent="0.2">
      <c r="A886" s="263"/>
      <c r="B886" s="264"/>
      <c r="C886" s="263"/>
      <c r="W886"/>
      <c r="X886"/>
      <c r="Y886"/>
      <c r="Z886"/>
    </row>
    <row r="887" spans="1:26" ht="15.75" customHeight="1" x14ac:dyDescent="0.2">
      <c r="A887" s="263"/>
      <c r="B887" s="264"/>
      <c r="C887" s="263"/>
      <c r="W887"/>
      <c r="X887"/>
      <c r="Y887"/>
      <c r="Z887"/>
    </row>
    <row r="888" spans="1:26" ht="15.75" customHeight="1" x14ac:dyDescent="0.2">
      <c r="A888" s="263"/>
      <c r="B888" s="264"/>
      <c r="C888" s="263"/>
      <c r="W888"/>
      <c r="X888"/>
      <c r="Y888"/>
      <c r="Z888"/>
    </row>
    <row r="889" spans="1:26" ht="15.75" customHeight="1" x14ac:dyDescent="0.2">
      <c r="A889" s="263"/>
      <c r="B889" s="264"/>
      <c r="C889" s="263"/>
      <c r="W889"/>
      <c r="X889"/>
      <c r="Y889"/>
      <c r="Z889"/>
    </row>
    <row r="890" spans="1:26" ht="15.75" customHeight="1" x14ac:dyDescent="0.2">
      <c r="A890" s="263"/>
      <c r="B890" s="264"/>
      <c r="C890" s="263"/>
      <c r="W890"/>
      <c r="X890"/>
      <c r="Y890"/>
      <c r="Z890"/>
    </row>
    <row r="891" spans="1:26" ht="15.75" customHeight="1" x14ac:dyDescent="0.2">
      <c r="A891" s="263"/>
      <c r="B891" s="264"/>
      <c r="C891" s="263"/>
      <c r="W891"/>
      <c r="X891"/>
      <c r="Y891"/>
      <c r="Z891"/>
    </row>
    <row r="892" spans="1:26" ht="15.75" customHeight="1" x14ac:dyDescent="0.2">
      <c r="A892" s="263"/>
      <c r="B892" s="264"/>
      <c r="C892" s="263"/>
      <c r="W892"/>
      <c r="X892"/>
      <c r="Y892"/>
      <c r="Z892"/>
    </row>
    <row r="893" spans="1:26" ht="15.75" customHeight="1" x14ac:dyDescent="0.2">
      <c r="A893" s="263"/>
      <c r="B893" s="264"/>
      <c r="C893" s="263"/>
      <c r="W893"/>
      <c r="X893"/>
      <c r="Y893"/>
      <c r="Z893"/>
    </row>
    <row r="894" spans="1:26" ht="15.75" customHeight="1" x14ac:dyDescent="0.2">
      <c r="A894" s="263"/>
      <c r="B894" s="264"/>
      <c r="C894" s="263"/>
      <c r="W894"/>
      <c r="X894"/>
      <c r="Y894"/>
      <c r="Z894"/>
    </row>
    <row r="895" spans="1:26" ht="15.75" customHeight="1" x14ac:dyDescent="0.2">
      <c r="A895" s="263"/>
      <c r="B895" s="264"/>
      <c r="C895" s="263"/>
      <c r="W895"/>
      <c r="X895"/>
      <c r="Y895"/>
      <c r="Z895"/>
    </row>
    <row r="896" spans="1:26" ht="15.75" customHeight="1" x14ac:dyDescent="0.2">
      <c r="A896" s="263"/>
      <c r="B896" s="264"/>
      <c r="C896" s="263"/>
      <c r="W896"/>
      <c r="X896"/>
      <c r="Y896"/>
      <c r="Z896"/>
    </row>
    <row r="897" spans="1:26" ht="15.75" customHeight="1" x14ac:dyDescent="0.2">
      <c r="A897" s="263"/>
      <c r="B897" s="264"/>
      <c r="C897" s="263"/>
      <c r="W897"/>
      <c r="X897"/>
      <c r="Y897"/>
      <c r="Z897"/>
    </row>
    <row r="898" spans="1:26" ht="15.75" customHeight="1" x14ac:dyDescent="0.2">
      <c r="A898" s="263"/>
      <c r="B898" s="264"/>
      <c r="C898" s="263"/>
      <c r="W898"/>
      <c r="X898"/>
      <c r="Y898"/>
      <c r="Z898"/>
    </row>
    <row r="899" spans="1:26" ht="15.75" customHeight="1" x14ac:dyDescent="0.2">
      <c r="A899" s="263"/>
      <c r="B899" s="264"/>
      <c r="C899" s="263"/>
      <c r="W899"/>
      <c r="X899"/>
      <c r="Y899"/>
      <c r="Z899"/>
    </row>
    <row r="900" spans="1:26" ht="15.75" customHeight="1" x14ac:dyDescent="0.2">
      <c r="A900" s="263"/>
      <c r="B900" s="264"/>
      <c r="C900" s="263"/>
      <c r="W900"/>
      <c r="X900"/>
      <c r="Y900"/>
      <c r="Z900"/>
    </row>
    <row r="901" spans="1:26" ht="15.75" customHeight="1" x14ac:dyDescent="0.2">
      <c r="A901" s="263"/>
      <c r="B901" s="264"/>
      <c r="C901" s="263"/>
      <c r="W901"/>
      <c r="X901"/>
      <c r="Y901"/>
      <c r="Z901"/>
    </row>
    <row r="902" spans="1:26" ht="15.75" customHeight="1" x14ac:dyDescent="0.2">
      <c r="A902" s="263"/>
      <c r="B902" s="264"/>
      <c r="C902" s="263"/>
      <c r="W902"/>
      <c r="X902"/>
      <c r="Y902"/>
      <c r="Z902"/>
    </row>
    <row r="903" spans="1:26" ht="15.75" customHeight="1" x14ac:dyDescent="0.2">
      <c r="A903" s="263"/>
      <c r="B903" s="264"/>
      <c r="C903" s="263"/>
      <c r="W903"/>
      <c r="X903"/>
      <c r="Y903"/>
      <c r="Z903"/>
    </row>
    <row r="904" spans="1:26" ht="15.75" customHeight="1" x14ac:dyDescent="0.2">
      <c r="A904" s="263"/>
      <c r="B904" s="264"/>
      <c r="C904" s="263"/>
      <c r="W904"/>
      <c r="X904"/>
      <c r="Y904"/>
      <c r="Z904"/>
    </row>
    <row r="905" spans="1:26" ht="15.75" customHeight="1" x14ac:dyDescent="0.2">
      <c r="A905" s="263"/>
      <c r="B905" s="264"/>
      <c r="C905" s="263"/>
      <c r="W905"/>
      <c r="X905"/>
      <c r="Y905"/>
      <c r="Z905"/>
    </row>
    <row r="906" spans="1:26" ht="15.75" customHeight="1" x14ac:dyDescent="0.2">
      <c r="A906" s="263"/>
      <c r="B906" s="264"/>
      <c r="C906" s="263"/>
      <c r="W906"/>
      <c r="X906"/>
      <c r="Y906"/>
      <c r="Z906"/>
    </row>
    <row r="907" spans="1:26" ht="15.75" customHeight="1" x14ac:dyDescent="0.2">
      <c r="A907" s="263"/>
      <c r="B907" s="264"/>
      <c r="C907" s="263"/>
      <c r="W907"/>
      <c r="X907"/>
      <c r="Y907"/>
      <c r="Z907"/>
    </row>
    <row r="908" spans="1:26" ht="15.75" customHeight="1" x14ac:dyDescent="0.2">
      <c r="A908" s="263"/>
      <c r="B908" s="264"/>
      <c r="C908" s="263"/>
      <c r="W908"/>
      <c r="X908"/>
      <c r="Y908"/>
      <c r="Z908"/>
    </row>
    <row r="909" spans="1:26" ht="15.75" customHeight="1" x14ac:dyDescent="0.2">
      <c r="A909" s="263"/>
      <c r="B909" s="264"/>
      <c r="C909" s="263"/>
      <c r="W909"/>
      <c r="X909"/>
      <c r="Y909"/>
      <c r="Z909"/>
    </row>
    <row r="910" spans="1:26" ht="15.75" customHeight="1" x14ac:dyDescent="0.2">
      <c r="A910" s="263"/>
      <c r="B910" s="264"/>
      <c r="C910" s="263"/>
      <c r="W910"/>
      <c r="X910"/>
      <c r="Y910"/>
      <c r="Z910"/>
    </row>
    <row r="911" spans="1:26" ht="15.75" customHeight="1" x14ac:dyDescent="0.2">
      <c r="A911" s="263"/>
      <c r="B911" s="264"/>
      <c r="C911" s="263"/>
      <c r="W911"/>
      <c r="X911"/>
      <c r="Y911"/>
      <c r="Z911"/>
    </row>
    <row r="912" spans="1:26" ht="15.75" customHeight="1" x14ac:dyDescent="0.2">
      <c r="A912" s="263"/>
      <c r="B912" s="264"/>
      <c r="C912" s="263"/>
      <c r="W912"/>
      <c r="X912"/>
      <c r="Y912"/>
      <c r="Z912"/>
    </row>
    <row r="913" spans="1:26" ht="15.75" customHeight="1" x14ac:dyDescent="0.2">
      <c r="A913" s="263"/>
      <c r="B913" s="264"/>
      <c r="C913" s="263"/>
      <c r="W913"/>
      <c r="X913"/>
      <c r="Y913"/>
      <c r="Z913"/>
    </row>
    <row r="914" spans="1:26" ht="15.75" customHeight="1" x14ac:dyDescent="0.2">
      <c r="A914" s="263"/>
      <c r="B914" s="264"/>
      <c r="C914" s="263"/>
      <c r="W914"/>
      <c r="X914"/>
      <c r="Y914"/>
      <c r="Z914"/>
    </row>
    <row r="915" spans="1:26" ht="15.75" customHeight="1" x14ac:dyDescent="0.2">
      <c r="A915" s="263"/>
      <c r="B915" s="264"/>
      <c r="C915" s="263"/>
      <c r="W915"/>
      <c r="X915"/>
      <c r="Y915"/>
      <c r="Z915"/>
    </row>
    <row r="916" spans="1:26" ht="15.75" customHeight="1" x14ac:dyDescent="0.2">
      <c r="A916" s="263"/>
      <c r="B916" s="264"/>
      <c r="C916" s="263"/>
      <c r="W916"/>
      <c r="X916"/>
      <c r="Y916"/>
      <c r="Z916"/>
    </row>
    <row r="917" spans="1:26" ht="15.75" customHeight="1" x14ac:dyDescent="0.2">
      <c r="A917" s="263"/>
      <c r="B917" s="264"/>
      <c r="C917" s="263"/>
      <c r="W917"/>
      <c r="X917"/>
      <c r="Y917"/>
      <c r="Z917"/>
    </row>
    <row r="918" spans="1:26" ht="15.75" customHeight="1" x14ac:dyDescent="0.2">
      <c r="A918" s="263"/>
      <c r="B918" s="264"/>
      <c r="C918" s="263"/>
      <c r="W918"/>
      <c r="X918"/>
      <c r="Y918"/>
      <c r="Z918"/>
    </row>
    <row r="919" spans="1:26" ht="15.75" customHeight="1" x14ac:dyDescent="0.2">
      <c r="A919" s="263"/>
      <c r="B919" s="264"/>
      <c r="C919" s="263"/>
      <c r="W919"/>
      <c r="X919"/>
      <c r="Y919"/>
      <c r="Z919"/>
    </row>
    <row r="920" spans="1:26" ht="15.75" customHeight="1" x14ac:dyDescent="0.2">
      <c r="A920" s="263"/>
      <c r="B920" s="264"/>
      <c r="C920" s="263"/>
      <c r="W920"/>
      <c r="X920"/>
      <c r="Y920"/>
      <c r="Z920"/>
    </row>
    <row r="921" spans="1:26" ht="15.75" customHeight="1" x14ac:dyDescent="0.2">
      <c r="A921" s="263"/>
      <c r="B921" s="264"/>
      <c r="C921" s="263"/>
      <c r="W921"/>
      <c r="X921"/>
      <c r="Y921"/>
      <c r="Z921"/>
    </row>
    <row r="922" spans="1:26" ht="15.75" customHeight="1" x14ac:dyDescent="0.2">
      <c r="A922" s="263"/>
      <c r="B922" s="264"/>
      <c r="C922" s="263"/>
      <c r="W922"/>
      <c r="X922"/>
      <c r="Y922"/>
      <c r="Z922"/>
    </row>
    <row r="923" spans="1:26" ht="15.75" customHeight="1" x14ac:dyDescent="0.2">
      <c r="A923" s="263"/>
      <c r="B923" s="264"/>
      <c r="C923" s="263"/>
      <c r="W923"/>
      <c r="X923"/>
      <c r="Y923"/>
      <c r="Z923"/>
    </row>
    <row r="924" spans="1:26" ht="15.75" customHeight="1" x14ac:dyDescent="0.2">
      <c r="A924" s="263"/>
      <c r="B924" s="264"/>
      <c r="C924" s="263"/>
      <c r="W924"/>
      <c r="X924"/>
      <c r="Y924"/>
      <c r="Z924"/>
    </row>
    <row r="925" spans="1:26" ht="15.75" customHeight="1" x14ac:dyDescent="0.2">
      <c r="A925" s="263"/>
      <c r="B925" s="264"/>
      <c r="C925" s="263"/>
      <c r="W925"/>
      <c r="X925"/>
      <c r="Y925"/>
      <c r="Z925"/>
    </row>
    <row r="926" spans="1:26" ht="15.75" customHeight="1" x14ac:dyDescent="0.2">
      <c r="A926" s="263"/>
      <c r="B926" s="264"/>
      <c r="C926" s="263"/>
      <c r="W926"/>
      <c r="X926"/>
      <c r="Y926"/>
      <c r="Z926"/>
    </row>
    <row r="927" spans="1:26" ht="15.75" customHeight="1" x14ac:dyDescent="0.2">
      <c r="A927" s="263"/>
      <c r="B927" s="264"/>
      <c r="C927" s="263"/>
      <c r="W927"/>
      <c r="X927"/>
      <c r="Y927"/>
      <c r="Z927"/>
    </row>
    <row r="928" spans="1:26" ht="15.75" customHeight="1" x14ac:dyDescent="0.2">
      <c r="A928" s="263"/>
      <c r="B928" s="264"/>
      <c r="C928" s="263"/>
      <c r="W928"/>
      <c r="X928"/>
      <c r="Y928"/>
      <c r="Z928"/>
    </row>
    <row r="929" spans="1:26" ht="15.75" customHeight="1" x14ac:dyDescent="0.2">
      <c r="A929" s="263"/>
      <c r="B929" s="264"/>
      <c r="C929" s="263"/>
      <c r="W929"/>
      <c r="X929"/>
      <c r="Y929"/>
      <c r="Z929"/>
    </row>
    <row r="930" spans="1:26" ht="15.75" customHeight="1" x14ac:dyDescent="0.2">
      <c r="A930" s="263"/>
      <c r="B930" s="264"/>
      <c r="C930" s="263"/>
      <c r="W930"/>
      <c r="X930"/>
      <c r="Y930"/>
      <c r="Z930"/>
    </row>
    <row r="931" spans="1:26" ht="15.75" customHeight="1" x14ac:dyDescent="0.2">
      <c r="A931" s="263"/>
      <c r="B931" s="264"/>
      <c r="C931" s="263"/>
      <c r="W931"/>
      <c r="X931"/>
      <c r="Y931"/>
      <c r="Z931"/>
    </row>
    <row r="932" spans="1:26" ht="15.75" customHeight="1" x14ac:dyDescent="0.2">
      <c r="A932" s="263"/>
      <c r="B932" s="264"/>
      <c r="C932" s="263"/>
      <c r="W932"/>
      <c r="X932"/>
      <c r="Y932"/>
      <c r="Z932"/>
    </row>
    <row r="933" spans="1:26" ht="15.75" customHeight="1" x14ac:dyDescent="0.2">
      <c r="A933" s="263"/>
      <c r="B933" s="264"/>
      <c r="C933" s="263"/>
      <c r="W933"/>
      <c r="X933"/>
      <c r="Y933"/>
      <c r="Z933"/>
    </row>
    <row r="934" spans="1:26" ht="15.75" customHeight="1" x14ac:dyDescent="0.2">
      <c r="A934" s="263"/>
      <c r="B934" s="264"/>
      <c r="C934" s="263"/>
      <c r="W934"/>
      <c r="X934"/>
      <c r="Y934"/>
      <c r="Z934"/>
    </row>
    <row r="935" spans="1:26" ht="15.75" customHeight="1" x14ac:dyDescent="0.2">
      <c r="A935" s="263"/>
      <c r="B935" s="264"/>
      <c r="C935" s="263"/>
      <c r="W935"/>
      <c r="X935"/>
      <c r="Y935"/>
      <c r="Z935"/>
    </row>
    <row r="936" spans="1:26" ht="15.75" customHeight="1" x14ac:dyDescent="0.2">
      <c r="A936" s="263"/>
      <c r="B936" s="264"/>
      <c r="C936" s="263"/>
      <c r="W936"/>
      <c r="X936"/>
      <c r="Y936"/>
      <c r="Z936"/>
    </row>
    <row r="937" spans="1:26" ht="15.75" customHeight="1" x14ac:dyDescent="0.2">
      <c r="A937" s="263"/>
      <c r="B937" s="264"/>
      <c r="C937" s="263"/>
      <c r="W937"/>
      <c r="X937"/>
      <c r="Y937"/>
      <c r="Z937"/>
    </row>
    <row r="938" spans="1:26" ht="15.75" customHeight="1" x14ac:dyDescent="0.2">
      <c r="A938" s="263"/>
      <c r="B938" s="264"/>
      <c r="C938" s="263"/>
      <c r="W938"/>
      <c r="X938"/>
      <c r="Y938"/>
      <c r="Z938"/>
    </row>
    <row r="939" spans="1:26" ht="15.75" customHeight="1" x14ac:dyDescent="0.2">
      <c r="A939" s="263"/>
      <c r="B939" s="264"/>
      <c r="C939" s="263"/>
      <c r="W939"/>
      <c r="X939"/>
      <c r="Y939"/>
      <c r="Z939"/>
    </row>
    <row r="940" spans="1:26" ht="15.75" customHeight="1" x14ac:dyDescent="0.2">
      <c r="A940" s="263"/>
      <c r="B940" s="264"/>
      <c r="C940" s="263"/>
      <c r="W940"/>
      <c r="X940"/>
      <c r="Y940"/>
      <c r="Z940"/>
    </row>
    <row r="941" spans="1:26" ht="15.75" customHeight="1" x14ac:dyDescent="0.2">
      <c r="A941" s="263"/>
      <c r="B941" s="264"/>
      <c r="C941" s="263"/>
      <c r="W941"/>
      <c r="X941"/>
      <c r="Y941"/>
      <c r="Z941"/>
    </row>
    <row r="942" spans="1:26" ht="15.75" customHeight="1" x14ac:dyDescent="0.2">
      <c r="A942" s="263"/>
      <c r="B942" s="264"/>
      <c r="C942" s="263"/>
      <c r="W942"/>
      <c r="X942"/>
      <c r="Y942"/>
      <c r="Z942"/>
    </row>
    <row r="943" spans="1:26" ht="15.75" customHeight="1" x14ac:dyDescent="0.2">
      <c r="A943" s="263"/>
      <c r="B943" s="264"/>
      <c r="C943" s="263"/>
      <c r="W943"/>
      <c r="X943"/>
      <c r="Y943"/>
      <c r="Z943"/>
    </row>
    <row r="944" spans="1:26" ht="15.75" customHeight="1" x14ac:dyDescent="0.2">
      <c r="A944" s="263"/>
      <c r="B944" s="264"/>
      <c r="C944" s="263"/>
      <c r="W944"/>
      <c r="X944"/>
      <c r="Y944"/>
      <c r="Z944"/>
    </row>
    <row r="945" spans="1:26" ht="15.75" customHeight="1" x14ac:dyDescent="0.2">
      <c r="A945" s="263"/>
      <c r="B945" s="264"/>
      <c r="C945" s="263"/>
      <c r="W945"/>
      <c r="X945"/>
      <c r="Y945"/>
      <c r="Z945"/>
    </row>
    <row r="946" spans="1:26" ht="15.75" customHeight="1" x14ac:dyDescent="0.2">
      <c r="A946" s="263"/>
      <c r="B946" s="264"/>
      <c r="C946" s="263"/>
      <c r="W946"/>
      <c r="X946"/>
      <c r="Y946"/>
      <c r="Z946"/>
    </row>
    <row r="947" spans="1:26" ht="15.75" customHeight="1" x14ac:dyDescent="0.2">
      <c r="A947" s="263"/>
      <c r="B947" s="264"/>
      <c r="C947" s="263"/>
      <c r="W947"/>
      <c r="X947"/>
      <c r="Y947"/>
      <c r="Z947"/>
    </row>
    <row r="948" spans="1:26" ht="15.75" customHeight="1" x14ac:dyDescent="0.2">
      <c r="A948" s="263"/>
      <c r="B948" s="264"/>
      <c r="C948" s="263"/>
      <c r="W948"/>
      <c r="X948"/>
      <c r="Y948"/>
      <c r="Z948"/>
    </row>
    <row r="949" spans="1:26" ht="15.75" customHeight="1" x14ac:dyDescent="0.2">
      <c r="A949" s="263"/>
      <c r="B949" s="264"/>
      <c r="C949" s="263"/>
      <c r="W949"/>
      <c r="X949"/>
      <c r="Y949"/>
      <c r="Z949"/>
    </row>
    <row r="950" spans="1:26" ht="15.75" customHeight="1" x14ac:dyDescent="0.2">
      <c r="A950" s="263"/>
      <c r="B950" s="264"/>
      <c r="C950" s="263"/>
      <c r="W950"/>
      <c r="X950"/>
      <c r="Y950"/>
      <c r="Z950"/>
    </row>
    <row r="951" spans="1:26" ht="15.75" customHeight="1" x14ac:dyDescent="0.2">
      <c r="A951" s="263"/>
      <c r="B951" s="264"/>
      <c r="C951" s="263"/>
      <c r="W951"/>
      <c r="X951"/>
      <c r="Y951"/>
      <c r="Z951"/>
    </row>
    <row r="952" spans="1:26" ht="15.75" customHeight="1" x14ac:dyDescent="0.2">
      <c r="A952" s="263"/>
      <c r="B952" s="264"/>
      <c r="C952" s="263"/>
      <c r="W952"/>
      <c r="X952"/>
      <c r="Y952"/>
      <c r="Z952"/>
    </row>
    <row r="953" spans="1:26" ht="15.75" customHeight="1" x14ac:dyDescent="0.2">
      <c r="A953" s="263"/>
      <c r="B953" s="264"/>
      <c r="C953" s="263"/>
      <c r="W953"/>
      <c r="X953"/>
      <c r="Y953"/>
      <c r="Z953"/>
    </row>
    <row r="954" spans="1:26" ht="15.75" customHeight="1" x14ac:dyDescent="0.2">
      <c r="A954" s="263"/>
      <c r="B954" s="264"/>
      <c r="C954" s="263"/>
      <c r="W954"/>
      <c r="X954"/>
      <c r="Y954"/>
      <c r="Z954"/>
    </row>
    <row r="955" spans="1:26" ht="15.75" customHeight="1" x14ac:dyDescent="0.2">
      <c r="A955" s="263"/>
      <c r="B955" s="264"/>
      <c r="C955" s="263"/>
      <c r="W955"/>
      <c r="X955"/>
      <c r="Y955"/>
      <c r="Z955"/>
    </row>
    <row r="956" spans="1:26" ht="15.75" customHeight="1" x14ac:dyDescent="0.2">
      <c r="A956" s="263"/>
      <c r="B956" s="264"/>
      <c r="C956" s="263"/>
      <c r="W956"/>
      <c r="X956"/>
      <c r="Y956"/>
      <c r="Z956"/>
    </row>
    <row r="957" spans="1:26" ht="15.75" customHeight="1" x14ac:dyDescent="0.2">
      <c r="A957" s="263"/>
      <c r="B957" s="264"/>
      <c r="C957" s="263"/>
      <c r="W957"/>
      <c r="X957"/>
      <c r="Y957"/>
      <c r="Z957"/>
    </row>
    <row r="958" spans="1:26" ht="15.75" customHeight="1" x14ac:dyDescent="0.2">
      <c r="A958" s="263"/>
      <c r="B958" s="264"/>
      <c r="C958" s="263"/>
      <c r="W958"/>
      <c r="X958"/>
      <c r="Y958"/>
      <c r="Z958"/>
    </row>
    <row r="959" spans="1:26" ht="15.75" customHeight="1" x14ac:dyDescent="0.2">
      <c r="A959" s="263"/>
      <c r="B959" s="264"/>
      <c r="C959" s="263"/>
      <c r="W959"/>
      <c r="X959"/>
      <c r="Y959"/>
      <c r="Z959"/>
    </row>
    <row r="960" spans="1:26" ht="15.75" customHeight="1" x14ac:dyDescent="0.2">
      <c r="A960" s="263"/>
      <c r="B960" s="264"/>
      <c r="C960" s="263"/>
      <c r="W960"/>
      <c r="X960"/>
      <c r="Y960"/>
      <c r="Z960"/>
    </row>
    <row r="961" spans="1:26" ht="15.75" customHeight="1" x14ac:dyDescent="0.2">
      <c r="A961" s="263"/>
      <c r="B961" s="264"/>
      <c r="C961" s="263"/>
      <c r="W961"/>
      <c r="X961"/>
      <c r="Y961"/>
      <c r="Z961"/>
    </row>
    <row r="962" spans="1:26" ht="15.75" customHeight="1" x14ac:dyDescent="0.2">
      <c r="A962" s="263"/>
      <c r="B962" s="264"/>
      <c r="C962" s="263"/>
      <c r="W962"/>
      <c r="X962"/>
      <c r="Y962"/>
      <c r="Z962"/>
    </row>
    <row r="963" spans="1:26" ht="15.75" customHeight="1" x14ac:dyDescent="0.2">
      <c r="A963" s="263"/>
      <c r="B963" s="264"/>
      <c r="C963" s="263"/>
      <c r="W963"/>
      <c r="X963"/>
      <c r="Y963"/>
      <c r="Z963"/>
    </row>
    <row r="964" spans="1:26" ht="15.75" customHeight="1" x14ac:dyDescent="0.2">
      <c r="A964" s="263"/>
      <c r="B964" s="264"/>
      <c r="C964" s="263"/>
      <c r="W964"/>
      <c r="X964"/>
      <c r="Y964"/>
      <c r="Z964"/>
    </row>
    <row r="965" spans="1:26" ht="15.75" customHeight="1" x14ac:dyDescent="0.2">
      <c r="A965" s="263"/>
      <c r="B965" s="264"/>
      <c r="C965" s="263"/>
      <c r="W965"/>
      <c r="X965"/>
      <c r="Y965"/>
      <c r="Z965"/>
    </row>
    <row r="966" spans="1:26" ht="15.75" customHeight="1" x14ac:dyDescent="0.2">
      <c r="A966" s="263"/>
      <c r="B966" s="264"/>
      <c r="C966" s="263"/>
      <c r="W966"/>
      <c r="X966"/>
      <c r="Y966"/>
      <c r="Z966"/>
    </row>
    <row r="967" spans="1:26" ht="15.75" customHeight="1" x14ac:dyDescent="0.2">
      <c r="A967" s="263"/>
      <c r="B967" s="264"/>
      <c r="C967" s="263"/>
      <c r="W967"/>
      <c r="X967"/>
      <c r="Y967"/>
      <c r="Z967"/>
    </row>
    <row r="968" spans="1:26" ht="15.75" customHeight="1" x14ac:dyDescent="0.2">
      <c r="A968" s="263"/>
      <c r="B968" s="264"/>
      <c r="C968" s="263"/>
      <c r="W968"/>
      <c r="X968"/>
      <c r="Y968"/>
      <c r="Z968"/>
    </row>
    <row r="969" spans="1:26" ht="15.75" customHeight="1" x14ac:dyDescent="0.2">
      <c r="A969" s="263"/>
      <c r="B969" s="264"/>
      <c r="C969" s="263"/>
      <c r="W969"/>
      <c r="X969"/>
      <c r="Y969"/>
      <c r="Z969"/>
    </row>
    <row r="970" spans="1:26" ht="15.75" customHeight="1" x14ac:dyDescent="0.2">
      <c r="A970" s="263"/>
      <c r="B970" s="264"/>
      <c r="C970" s="263"/>
      <c r="W970"/>
      <c r="X970"/>
      <c r="Y970"/>
      <c r="Z970"/>
    </row>
    <row r="971" spans="1:26" ht="15.75" customHeight="1" x14ac:dyDescent="0.2">
      <c r="A971" s="263"/>
      <c r="B971" s="264"/>
      <c r="C971" s="263"/>
      <c r="W971"/>
      <c r="X971"/>
      <c r="Y971"/>
      <c r="Z971"/>
    </row>
    <row r="972" spans="1:26" ht="15.75" customHeight="1" x14ac:dyDescent="0.2">
      <c r="A972" s="263"/>
      <c r="B972" s="264"/>
      <c r="C972" s="263"/>
      <c r="W972"/>
      <c r="X972"/>
      <c r="Y972"/>
      <c r="Z972"/>
    </row>
    <row r="973" spans="1:26" ht="15.75" customHeight="1" x14ac:dyDescent="0.2">
      <c r="A973" s="263"/>
      <c r="B973" s="264"/>
      <c r="C973" s="263"/>
      <c r="W973"/>
      <c r="X973"/>
      <c r="Y973"/>
      <c r="Z973"/>
    </row>
    <row r="974" spans="1:26" ht="15.75" customHeight="1" x14ac:dyDescent="0.2">
      <c r="A974" s="263"/>
      <c r="B974" s="264"/>
      <c r="C974" s="263"/>
      <c r="W974"/>
      <c r="X974"/>
      <c r="Y974"/>
      <c r="Z974"/>
    </row>
    <row r="975" spans="1:26" ht="15.75" customHeight="1" x14ac:dyDescent="0.2">
      <c r="A975" s="263"/>
      <c r="B975" s="264"/>
      <c r="C975" s="263"/>
      <c r="W975"/>
      <c r="X975"/>
      <c r="Y975"/>
      <c r="Z975"/>
    </row>
    <row r="976" spans="1:26" ht="15.75" customHeight="1" x14ac:dyDescent="0.2">
      <c r="A976" s="263"/>
      <c r="B976" s="264"/>
      <c r="C976" s="263"/>
      <c r="W976"/>
      <c r="X976"/>
      <c r="Y976"/>
      <c r="Z976"/>
    </row>
    <row r="977" spans="1:26" ht="15.75" customHeight="1" x14ac:dyDescent="0.2">
      <c r="A977" s="263"/>
      <c r="B977" s="264"/>
      <c r="C977" s="263"/>
      <c r="W977"/>
      <c r="X977"/>
      <c r="Y977"/>
      <c r="Z977"/>
    </row>
    <row r="978" spans="1:26" ht="15.75" customHeight="1" x14ac:dyDescent="0.2">
      <c r="A978" s="263"/>
      <c r="B978" s="264"/>
      <c r="C978" s="263"/>
      <c r="W978"/>
      <c r="X978"/>
      <c r="Y978"/>
      <c r="Z978"/>
    </row>
    <row r="979" spans="1:26" ht="15.75" customHeight="1" x14ac:dyDescent="0.2">
      <c r="A979" s="263"/>
      <c r="B979" s="264"/>
      <c r="C979" s="263"/>
      <c r="W979"/>
      <c r="X979"/>
      <c r="Y979"/>
      <c r="Z979"/>
    </row>
    <row r="980" spans="1:26" ht="15.75" customHeight="1" x14ac:dyDescent="0.2">
      <c r="A980" s="263"/>
      <c r="B980" s="264"/>
      <c r="C980" s="263"/>
      <c r="W980"/>
      <c r="X980"/>
      <c r="Y980"/>
      <c r="Z980"/>
    </row>
    <row r="981" spans="1:26" ht="15.75" customHeight="1" x14ac:dyDescent="0.2">
      <c r="A981" s="263"/>
      <c r="B981" s="264"/>
      <c r="C981" s="263"/>
      <c r="W981"/>
      <c r="X981"/>
      <c r="Y981"/>
      <c r="Z981"/>
    </row>
    <row r="982" spans="1:26" ht="15.75" customHeight="1" x14ac:dyDescent="0.2">
      <c r="A982" s="263"/>
      <c r="B982" s="264"/>
      <c r="C982" s="263"/>
      <c r="W982"/>
      <c r="X982"/>
      <c r="Y982"/>
      <c r="Z982"/>
    </row>
    <row r="983" spans="1:26" ht="15.75" customHeight="1" x14ac:dyDescent="0.2">
      <c r="A983" s="263"/>
      <c r="B983" s="264"/>
      <c r="C983" s="263"/>
      <c r="W983"/>
      <c r="X983"/>
      <c r="Y983"/>
      <c r="Z983"/>
    </row>
    <row r="984" spans="1:26" ht="15.75" customHeight="1" x14ac:dyDescent="0.2">
      <c r="A984" s="263"/>
      <c r="B984" s="264"/>
      <c r="C984" s="263"/>
      <c r="W984"/>
      <c r="X984"/>
      <c r="Y984"/>
      <c r="Z984"/>
    </row>
    <row r="985" spans="1:26" ht="15.75" customHeight="1" x14ac:dyDescent="0.2">
      <c r="A985" s="263"/>
      <c r="B985" s="264"/>
      <c r="C985" s="263"/>
      <c r="W985"/>
      <c r="X985"/>
      <c r="Y985"/>
      <c r="Z985"/>
    </row>
    <row r="986" spans="1:26" ht="15.75" customHeight="1" x14ac:dyDescent="0.2">
      <c r="A986" s="263"/>
      <c r="B986" s="264"/>
      <c r="C986" s="263"/>
      <c r="W986"/>
      <c r="X986"/>
      <c r="Y986"/>
      <c r="Z986"/>
    </row>
    <row r="987" spans="1:26" ht="15.75" customHeight="1" x14ac:dyDescent="0.2">
      <c r="A987" s="263"/>
      <c r="B987" s="264"/>
      <c r="C987" s="263"/>
      <c r="W987"/>
      <c r="X987"/>
      <c r="Y987"/>
      <c r="Z987"/>
    </row>
    <row r="988" spans="1:26" ht="15.75" customHeight="1" x14ac:dyDescent="0.2">
      <c r="A988" s="263"/>
      <c r="B988" s="264"/>
      <c r="C988" s="263"/>
      <c r="W988"/>
      <c r="X988"/>
      <c r="Y988"/>
      <c r="Z988"/>
    </row>
    <row r="989" spans="1:26" ht="15.75" customHeight="1" x14ac:dyDescent="0.2">
      <c r="A989" s="263"/>
      <c r="B989" s="264"/>
      <c r="C989" s="263"/>
      <c r="W989"/>
      <c r="X989"/>
      <c r="Y989"/>
      <c r="Z989"/>
    </row>
    <row r="990" spans="1:26" ht="15.75" customHeight="1" x14ac:dyDescent="0.2">
      <c r="A990" s="263"/>
      <c r="B990" s="264"/>
      <c r="C990" s="263"/>
      <c r="W990"/>
      <c r="X990"/>
      <c r="Y990"/>
      <c r="Z990"/>
    </row>
    <row r="991" spans="1:26" ht="15.75" customHeight="1" x14ac:dyDescent="0.2">
      <c r="A991" s="263"/>
      <c r="B991" s="264"/>
      <c r="C991" s="263"/>
      <c r="W991"/>
      <c r="X991"/>
      <c r="Y991"/>
      <c r="Z991"/>
    </row>
    <row r="992" spans="1:26" ht="15.75" customHeight="1" x14ac:dyDescent="0.2">
      <c r="A992" s="263"/>
      <c r="B992" s="264"/>
      <c r="C992" s="263"/>
      <c r="W992"/>
      <c r="X992"/>
      <c r="Y992"/>
      <c r="Z992"/>
    </row>
    <row r="993" spans="1:26" ht="15.75" customHeight="1" x14ac:dyDescent="0.2">
      <c r="A993" s="263"/>
      <c r="B993" s="264"/>
      <c r="C993" s="263"/>
      <c r="W993"/>
      <c r="X993"/>
      <c r="Y993"/>
      <c r="Z993"/>
    </row>
    <row r="994" spans="1:26" ht="15.75" customHeight="1" x14ac:dyDescent="0.2">
      <c r="A994" s="263"/>
      <c r="B994" s="264"/>
      <c r="C994" s="263"/>
      <c r="W994"/>
      <c r="X994"/>
      <c r="Y994"/>
      <c r="Z994"/>
    </row>
    <row r="995" spans="1:26" ht="15.75" customHeight="1" x14ac:dyDescent="0.2">
      <c r="A995" s="263"/>
      <c r="B995" s="264"/>
      <c r="C995" s="263"/>
      <c r="W995"/>
      <c r="X995"/>
      <c r="Y995"/>
      <c r="Z995"/>
    </row>
    <row r="996" spans="1:26" ht="15.75" customHeight="1" x14ac:dyDescent="0.2">
      <c r="A996" s="263"/>
      <c r="B996" s="264"/>
      <c r="C996" s="263"/>
      <c r="W996"/>
      <c r="X996"/>
      <c r="Y996"/>
      <c r="Z996"/>
    </row>
    <row r="997" spans="1:26" ht="15.75" customHeight="1" x14ac:dyDescent="0.2">
      <c r="A997" s="263"/>
      <c r="B997" s="264"/>
      <c r="C997" s="263"/>
      <c r="W997"/>
      <c r="X997"/>
      <c r="Y997"/>
      <c r="Z997"/>
    </row>
    <row r="998" spans="1:26" ht="15.75" customHeight="1" x14ac:dyDescent="0.2">
      <c r="A998" s="263"/>
      <c r="B998" s="264"/>
      <c r="C998" s="263"/>
      <c r="W998"/>
      <c r="X998"/>
      <c r="Y998"/>
      <c r="Z998"/>
    </row>
    <row r="999" spans="1:26" ht="15.75" customHeight="1" x14ac:dyDescent="0.2">
      <c r="A999" s="263"/>
      <c r="B999" s="264"/>
      <c r="C999" s="263"/>
      <c r="W999"/>
      <c r="X999"/>
      <c r="Y999"/>
      <c r="Z999"/>
    </row>
    <row r="1000" spans="1:26" ht="15.75" customHeight="1" x14ac:dyDescent="0.2">
      <c r="A1000" s="263"/>
      <c r="B1000" s="264"/>
      <c r="C1000" s="263"/>
      <c r="W1000"/>
      <c r="X1000"/>
      <c r="Y1000"/>
      <c r="Z1000"/>
    </row>
  </sheetData>
  <mergeCells count="2">
    <mergeCell ref="A2:E2"/>
    <mergeCell ref="D51:E51"/>
  </mergeCells>
  <conditionalFormatting sqref="D5:E48">
    <cfRule type="cellIs" dxfId="15" priority="1" operator="lessThan">
      <formula>-0.001</formula>
    </cfRule>
  </conditionalFormatting>
  <pageMargins left="0.25" right="0.25" top="0.75" bottom="0.75" header="0" footer="0"/>
  <pageSetup paperSize="9" scale="80" orientation="portrait"/>
  <headerFooter>
    <oddFooter>&amp;RStranica: &amp;P od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3" workbookViewId="0">
      <selection activeCell="D44" sqref="D44"/>
    </sheetView>
  </sheetViews>
  <sheetFormatPr defaultColWidth="13.28515625" defaultRowHeight="15" customHeight="1" x14ac:dyDescent="0.2"/>
  <cols>
    <col min="1" max="1" width="18.7109375" style="53" customWidth="1"/>
    <col min="2" max="2" width="53.85546875" style="53" customWidth="1"/>
    <col min="3" max="3" width="18.7109375" style="53" customWidth="1"/>
    <col min="4" max="4" width="17.85546875" style="53" customWidth="1"/>
    <col min="5" max="5" width="8" style="53" customWidth="1"/>
    <col min="6" max="6" width="7.5703125" style="53" customWidth="1"/>
    <col min="7" max="21" width="8" style="53" customWidth="1"/>
    <col min="22" max="26" width="17.28515625" style="53" customWidth="1"/>
  </cols>
  <sheetData>
    <row r="1" spans="1:26" ht="15" customHeight="1" x14ac:dyDescent="0.2">
      <c r="A1" s="130" t="s">
        <v>48</v>
      </c>
      <c r="B1" s="131" t="s">
        <v>49</v>
      </c>
      <c r="C1" s="130" t="s">
        <v>34</v>
      </c>
      <c r="D1" s="132" t="s">
        <v>35</v>
      </c>
      <c r="E1" s="133" t="s">
        <v>50</v>
      </c>
      <c r="F1" s="134" t="s">
        <v>39</v>
      </c>
      <c r="G1" s="188"/>
      <c r="H1" s="188"/>
      <c r="I1" s="188"/>
      <c r="J1" s="188"/>
      <c r="K1" s="188"/>
      <c r="L1" s="188"/>
      <c r="M1" s="188"/>
      <c r="N1" s="188"/>
      <c r="O1" s="188"/>
      <c r="P1" s="188"/>
      <c r="Q1" s="188"/>
      <c r="R1" s="188"/>
      <c r="S1" s="188"/>
      <c r="T1" s="188"/>
      <c r="U1" s="188"/>
      <c r="V1" s="188"/>
      <c r="W1" s="188"/>
      <c r="X1" s="188"/>
      <c r="Y1" s="188"/>
      <c r="Z1" s="188"/>
    </row>
    <row r="2" spans="1:26" ht="49.5" customHeight="1" x14ac:dyDescent="0.2">
      <c r="A2" s="30" t="s">
        <v>2885</v>
      </c>
      <c r="B2" s="51"/>
      <c r="C2" s="51"/>
      <c r="D2" s="51"/>
      <c r="E2" s="246"/>
      <c r="F2" s="246"/>
      <c r="G2" s="246"/>
      <c r="H2" s="246"/>
      <c r="I2" s="246"/>
      <c r="J2" s="246"/>
      <c r="K2" s="246"/>
      <c r="L2" s="246"/>
      <c r="M2" s="246"/>
      <c r="N2" s="246"/>
      <c r="O2" s="246"/>
      <c r="P2" s="246"/>
      <c r="Q2" s="246"/>
      <c r="R2" s="246"/>
      <c r="S2" s="246"/>
      <c r="T2" s="246"/>
      <c r="U2" s="246"/>
      <c r="V2"/>
      <c r="W2"/>
      <c r="X2"/>
      <c r="Y2"/>
      <c r="Z2"/>
    </row>
    <row r="3" spans="1:26" ht="48" customHeight="1" x14ac:dyDescent="0.2">
      <c r="A3" s="190" t="s">
        <v>1963</v>
      </c>
      <c r="B3" s="191" t="s">
        <v>41</v>
      </c>
      <c r="C3" s="138" t="s">
        <v>42</v>
      </c>
      <c r="D3" s="139" t="s">
        <v>2886</v>
      </c>
      <c r="E3" s="247"/>
      <c r="F3" s="247"/>
      <c r="G3" s="247"/>
      <c r="H3" s="247"/>
      <c r="I3" s="247"/>
      <c r="J3" s="247"/>
      <c r="K3" s="247"/>
      <c r="L3" s="247"/>
      <c r="M3" s="247"/>
      <c r="N3" s="247"/>
      <c r="O3" s="247"/>
      <c r="P3" s="247"/>
      <c r="Q3" s="247"/>
      <c r="R3" s="247"/>
      <c r="S3" s="247"/>
      <c r="T3" s="247"/>
      <c r="U3" s="247"/>
      <c r="V3" s="96"/>
      <c r="W3" s="96"/>
      <c r="X3" s="96"/>
      <c r="Y3" s="96"/>
      <c r="Z3" s="96"/>
    </row>
    <row r="4" spans="1:26" ht="12" customHeight="1" x14ac:dyDescent="0.2">
      <c r="A4" s="194">
        <v>1</v>
      </c>
      <c r="B4" s="195">
        <v>2</v>
      </c>
      <c r="C4" s="195" t="s">
        <v>56</v>
      </c>
      <c r="D4" s="265">
        <v>4</v>
      </c>
      <c r="E4" s="266"/>
      <c r="F4" s="266"/>
      <c r="G4" s="145"/>
      <c r="H4" s="266"/>
      <c r="I4" s="266"/>
      <c r="J4" s="266"/>
      <c r="K4" s="266"/>
      <c r="L4" s="266"/>
      <c r="M4" s="266"/>
      <c r="N4" s="266"/>
      <c r="O4" s="266"/>
      <c r="P4" s="266"/>
      <c r="Q4" s="266"/>
      <c r="R4" s="266"/>
      <c r="S4" s="266"/>
      <c r="T4" s="266"/>
      <c r="U4" s="266"/>
      <c r="V4" s="266"/>
      <c r="W4" s="266"/>
      <c r="X4" s="266"/>
      <c r="Y4" s="267"/>
      <c r="Z4" s="267"/>
    </row>
    <row r="5" spans="1:26" ht="24" customHeight="1" x14ac:dyDescent="0.2">
      <c r="A5" s="268"/>
      <c r="B5" s="269" t="s">
        <v>2887</v>
      </c>
      <c r="C5" s="270" t="s">
        <v>2888</v>
      </c>
      <c r="D5" s="271">
        <v>161872.95000000001</v>
      </c>
      <c r="E5" s="127"/>
      <c r="F5" s="127"/>
      <c r="G5" s="127"/>
      <c r="H5" s="127"/>
      <c r="I5" s="127"/>
      <c r="J5" s="127"/>
      <c r="K5" s="127"/>
      <c r="L5" s="127"/>
      <c r="M5" s="127"/>
      <c r="N5" s="127"/>
      <c r="O5" s="127"/>
      <c r="P5" s="127"/>
      <c r="Q5" s="127"/>
      <c r="R5" s="127"/>
      <c r="S5" s="127"/>
      <c r="T5" s="127"/>
      <c r="U5" s="127"/>
      <c r="V5"/>
      <c r="W5"/>
      <c r="X5"/>
      <c r="Y5"/>
      <c r="Z5"/>
    </row>
    <row r="6" spans="1:26" ht="24" customHeight="1" x14ac:dyDescent="0.2">
      <c r="A6" s="272"/>
      <c r="B6" s="273" t="s">
        <v>2889</v>
      </c>
      <c r="C6" s="274" t="s">
        <v>2890</v>
      </c>
      <c r="D6" s="275">
        <f>D7+D8+D17+D18</f>
        <v>1183609.98</v>
      </c>
      <c r="E6" s="127"/>
      <c r="F6" s="127"/>
      <c r="G6" s="127"/>
      <c r="H6" s="127"/>
      <c r="I6" s="127"/>
      <c r="J6" s="127"/>
      <c r="K6" s="127"/>
      <c r="L6" s="127"/>
      <c r="M6" s="127"/>
      <c r="N6" s="127"/>
      <c r="O6" s="127"/>
      <c r="P6" s="127"/>
      <c r="Q6" s="127"/>
      <c r="R6" s="127"/>
      <c r="S6" s="127"/>
      <c r="T6" s="127"/>
      <c r="U6" s="127"/>
      <c r="V6"/>
      <c r="W6"/>
      <c r="X6"/>
      <c r="Y6"/>
      <c r="Z6"/>
    </row>
    <row r="7" spans="1:26" ht="12.75" customHeight="1" x14ac:dyDescent="0.2">
      <c r="A7" s="272"/>
      <c r="B7" s="273" t="s">
        <v>2891</v>
      </c>
      <c r="C7" s="274" t="s">
        <v>2892</v>
      </c>
      <c r="D7" s="255">
        <v>0</v>
      </c>
      <c r="E7" s="127"/>
      <c r="F7" s="127"/>
      <c r="G7" s="127"/>
      <c r="H7" s="127"/>
      <c r="I7" s="127"/>
      <c r="J7" s="127"/>
      <c r="K7" s="127"/>
      <c r="L7" s="127"/>
      <c r="M7" s="127"/>
      <c r="N7" s="127"/>
      <c r="O7" s="127"/>
      <c r="P7" s="127"/>
      <c r="Q7" s="127"/>
      <c r="R7" s="127"/>
      <c r="S7" s="127"/>
      <c r="T7" s="127"/>
      <c r="U7" s="127"/>
      <c r="V7"/>
      <c r="W7"/>
      <c r="X7"/>
      <c r="Y7"/>
      <c r="Z7"/>
    </row>
    <row r="8" spans="1:26" ht="12.75" customHeight="1" x14ac:dyDescent="0.2">
      <c r="A8" s="272" t="s">
        <v>2290</v>
      </c>
      <c r="B8" s="273" t="s">
        <v>2893</v>
      </c>
      <c r="C8" s="274" t="s">
        <v>2894</v>
      </c>
      <c r="D8" s="275">
        <f>SUM(D9:D16)</f>
        <v>1156257.0900000001</v>
      </c>
      <c r="E8" s="127"/>
      <c r="F8" s="127"/>
      <c r="G8" s="127"/>
      <c r="H8" s="127"/>
      <c r="I8" s="127"/>
      <c r="J8" s="127"/>
      <c r="K8" s="127"/>
      <c r="L8" s="127"/>
      <c r="M8" s="127"/>
      <c r="N8" s="127"/>
      <c r="O8" s="127"/>
      <c r="P8" s="127"/>
      <c r="Q8" s="127"/>
      <c r="R8" s="127"/>
      <c r="S8" s="127"/>
      <c r="T8" s="127"/>
      <c r="U8" s="127"/>
      <c r="V8"/>
      <c r="W8"/>
      <c r="X8"/>
      <c r="Y8"/>
      <c r="Z8"/>
    </row>
    <row r="9" spans="1:26" ht="12.75" customHeight="1" x14ac:dyDescent="0.2">
      <c r="A9" s="276" t="s">
        <v>2292</v>
      </c>
      <c r="B9" s="151" t="s">
        <v>2293</v>
      </c>
      <c r="C9" s="274" t="s">
        <v>2895</v>
      </c>
      <c r="D9" s="255">
        <v>1077583.0900000001</v>
      </c>
      <c r="E9" s="127"/>
      <c r="F9" s="127"/>
      <c r="G9" s="127"/>
      <c r="H9" s="127"/>
      <c r="I9" s="127"/>
      <c r="J9" s="127"/>
      <c r="K9" s="127"/>
      <c r="L9" s="127"/>
      <c r="M9" s="127"/>
      <c r="N9" s="127"/>
      <c r="O9" s="127"/>
      <c r="P9" s="127"/>
      <c r="Q9" s="127"/>
      <c r="R9" s="127"/>
      <c r="S9" s="127"/>
      <c r="T9" s="127"/>
      <c r="U9" s="127"/>
      <c r="V9"/>
      <c r="W9"/>
      <c r="X9"/>
      <c r="Y9"/>
      <c r="Z9"/>
    </row>
    <row r="10" spans="1:26" ht="12.75" customHeight="1" x14ac:dyDescent="0.2">
      <c r="A10" s="276" t="s">
        <v>2294</v>
      </c>
      <c r="B10" s="151" t="s">
        <v>2295</v>
      </c>
      <c r="C10" s="274" t="s">
        <v>2896</v>
      </c>
      <c r="D10" s="255">
        <v>77879.320000000007</v>
      </c>
      <c r="E10" s="127"/>
      <c r="F10" s="127"/>
      <c r="G10" s="127"/>
      <c r="H10" s="127"/>
      <c r="I10" s="127"/>
      <c r="J10" s="127"/>
      <c r="K10" s="127"/>
      <c r="L10" s="127"/>
      <c r="M10" s="127"/>
      <c r="N10" s="127"/>
      <c r="O10" s="127"/>
      <c r="P10" s="127"/>
      <c r="Q10" s="127"/>
      <c r="R10" s="127"/>
      <c r="S10" s="127"/>
      <c r="T10" s="127"/>
      <c r="U10" s="127"/>
      <c r="V10"/>
      <c r="W10"/>
      <c r="X10"/>
      <c r="Y10"/>
      <c r="Z10"/>
    </row>
    <row r="11" spans="1:26" ht="12.75" customHeight="1" x14ac:dyDescent="0.2">
      <c r="A11" s="276" t="s">
        <v>2296</v>
      </c>
      <c r="B11" s="151" t="s">
        <v>2897</v>
      </c>
      <c r="C11" s="274" t="s">
        <v>2898</v>
      </c>
      <c r="D11" s="255">
        <v>794.68</v>
      </c>
      <c r="E11" s="127"/>
      <c r="F11" s="127"/>
      <c r="G11" s="127"/>
      <c r="H11" s="127"/>
      <c r="I11" s="127"/>
      <c r="J11" s="127"/>
      <c r="K11" s="127"/>
      <c r="L11" s="127"/>
      <c r="M11" s="127"/>
      <c r="N11" s="127"/>
      <c r="O11" s="127"/>
      <c r="P11" s="127"/>
      <c r="Q11" s="127"/>
      <c r="R11" s="127"/>
      <c r="S11" s="127"/>
      <c r="T11" s="127"/>
      <c r="U11" s="127"/>
      <c r="V11"/>
      <c r="W11"/>
      <c r="X11"/>
      <c r="Y11"/>
      <c r="Z11"/>
    </row>
    <row r="12" spans="1:26" ht="12.75" customHeight="1" x14ac:dyDescent="0.2">
      <c r="A12" s="276" t="s">
        <v>2304</v>
      </c>
      <c r="B12" s="151" t="s">
        <v>2305</v>
      </c>
      <c r="C12" s="274" t="s">
        <v>2899</v>
      </c>
      <c r="D12" s="255">
        <v>0</v>
      </c>
      <c r="E12" s="127"/>
      <c r="F12" s="127"/>
      <c r="G12" s="127"/>
      <c r="H12" s="127"/>
      <c r="I12" s="127"/>
      <c r="J12" s="127"/>
      <c r="K12" s="127"/>
      <c r="L12" s="127"/>
      <c r="M12" s="127"/>
      <c r="N12" s="127"/>
      <c r="O12" s="127"/>
      <c r="P12" s="127"/>
      <c r="Q12" s="127"/>
      <c r="R12" s="127"/>
      <c r="S12" s="127"/>
      <c r="T12" s="127"/>
      <c r="U12" s="127"/>
      <c r="V12"/>
      <c r="W12"/>
      <c r="X12"/>
      <c r="Y12"/>
      <c r="Z12"/>
    </row>
    <row r="13" spans="1:26" ht="24" customHeight="1" x14ac:dyDescent="0.2">
      <c r="A13" s="276" t="s">
        <v>2306</v>
      </c>
      <c r="B13" s="151" t="s">
        <v>2900</v>
      </c>
      <c r="C13" s="274" t="s">
        <v>2901</v>
      </c>
      <c r="D13" s="255">
        <v>0</v>
      </c>
      <c r="E13" s="127"/>
      <c r="F13" s="127"/>
      <c r="G13" s="127"/>
      <c r="H13" s="127"/>
      <c r="I13" s="127"/>
      <c r="J13" s="127"/>
      <c r="K13" s="127"/>
      <c r="L13" s="127"/>
      <c r="M13" s="127"/>
      <c r="N13" s="127"/>
      <c r="O13" s="127"/>
      <c r="P13" s="127"/>
      <c r="Q13" s="127"/>
      <c r="R13" s="127"/>
      <c r="S13" s="127"/>
      <c r="T13" s="127"/>
      <c r="U13" s="127"/>
      <c r="V13"/>
      <c r="W13"/>
      <c r="X13"/>
      <c r="Y13"/>
      <c r="Z13"/>
    </row>
    <row r="14" spans="1:26" ht="12.75" customHeight="1" x14ac:dyDescent="0.2">
      <c r="A14" s="276" t="s">
        <v>2308</v>
      </c>
      <c r="B14" s="151" t="s">
        <v>2309</v>
      </c>
      <c r="C14" s="274" t="s">
        <v>2902</v>
      </c>
      <c r="D14" s="255">
        <v>0</v>
      </c>
      <c r="E14" s="127"/>
      <c r="F14" s="127"/>
      <c r="G14" s="127"/>
      <c r="H14" s="127"/>
      <c r="I14" s="127"/>
      <c r="J14" s="127"/>
      <c r="K14" s="127"/>
      <c r="L14" s="127"/>
      <c r="M14" s="127"/>
      <c r="N14" s="127"/>
      <c r="O14" s="127"/>
      <c r="P14" s="127"/>
      <c r="Q14" s="127"/>
      <c r="R14" s="127"/>
      <c r="S14" s="127"/>
      <c r="T14" s="127"/>
      <c r="U14" s="127"/>
      <c r="V14"/>
      <c r="W14"/>
      <c r="X14"/>
      <c r="Y14"/>
      <c r="Z14"/>
    </row>
    <row r="15" spans="1:26" ht="12.75" customHeight="1" x14ac:dyDescent="0.2">
      <c r="A15" s="276" t="s">
        <v>2310</v>
      </c>
      <c r="B15" s="151" t="s">
        <v>2311</v>
      </c>
      <c r="C15" s="274" t="s">
        <v>2903</v>
      </c>
      <c r="D15" s="255">
        <v>0</v>
      </c>
      <c r="E15" s="127"/>
      <c r="F15" s="127"/>
      <c r="G15" s="127"/>
      <c r="H15" s="127"/>
      <c r="I15" s="127"/>
      <c r="J15" s="127"/>
      <c r="K15" s="127"/>
      <c r="L15" s="127"/>
      <c r="M15" s="127"/>
      <c r="N15" s="127"/>
      <c r="O15" s="127"/>
      <c r="P15" s="127"/>
      <c r="Q15" s="127"/>
      <c r="R15" s="127"/>
      <c r="S15" s="127"/>
      <c r="T15" s="127"/>
      <c r="U15" s="127"/>
      <c r="V15"/>
      <c r="W15"/>
      <c r="X15"/>
      <c r="Y15"/>
      <c r="Z15"/>
    </row>
    <row r="16" spans="1:26" ht="12.75" customHeight="1" x14ac:dyDescent="0.2">
      <c r="A16" s="276" t="s">
        <v>2312</v>
      </c>
      <c r="B16" s="151" t="s">
        <v>2313</v>
      </c>
      <c r="C16" s="274" t="s">
        <v>2904</v>
      </c>
      <c r="D16" s="255">
        <v>0</v>
      </c>
      <c r="E16" s="127"/>
      <c r="F16" s="127"/>
      <c r="G16" s="127"/>
      <c r="H16" s="127"/>
      <c r="I16" s="127"/>
      <c r="J16" s="127"/>
      <c r="K16" s="127"/>
      <c r="L16" s="127"/>
      <c r="M16" s="127"/>
      <c r="N16" s="127"/>
      <c r="O16" s="127"/>
      <c r="P16" s="127"/>
      <c r="Q16" s="127"/>
      <c r="R16" s="127"/>
      <c r="S16" s="127"/>
      <c r="T16" s="127"/>
      <c r="U16" s="127"/>
      <c r="V16"/>
      <c r="W16"/>
      <c r="X16"/>
      <c r="Y16"/>
      <c r="Z16"/>
    </row>
    <row r="17" spans="1:26" ht="12.75" customHeight="1" x14ac:dyDescent="0.2">
      <c r="A17" s="272" t="s">
        <v>2314</v>
      </c>
      <c r="B17" s="273" t="s">
        <v>2315</v>
      </c>
      <c r="C17" s="274" t="s">
        <v>2905</v>
      </c>
      <c r="D17" s="255">
        <v>27352.89</v>
      </c>
      <c r="E17" s="127"/>
      <c r="F17" s="127"/>
      <c r="G17" s="127"/>
      <c r="H17" s="127"/>
      <c r="I17" s="127"/>
      <c r="J17" s="127"/>
      <c r="K17" s="127"/>
      <c r="L17" s="127"/>
      <c r="M17" s="127"/>
      <c r="N17" s="127"/>
      <c r="O17" s="127"/>
      <c r="P17" s="127"/>
      <c r="Q17" s="127"/>
      <c r="R17" s="127"/>
      <c r="S17" s="127"/>
      <c r="T17" s="127"/>
      <c r="U17" s="127"/>
      <c r="V17"/>
      <c r="W17"/>
      <c r="X17"/>
      <c r="Y17"/>
      <c r="Z17"/>
    </row>
    <row r="18" spans="1:26" ht="36" customHeight="1" x14ac:dyDescent="0.2">
      <c r="A18" s="272" t="s">
        <v>2906</v>
      </c>
      <c r="B18" s="273" t="s">
        <v>2907</v>
      </c>
      <c r="C18" s="274" t="s">
        <v>2908</v>
      </c>
      <c r="D18" s="275">
        <f>SUM(D19:D23)</f>
        <v>0</v>
      </c>
      <c r="E18" s="127"/>
      <c r="F18" s="127"/>
      <c r="G18" s="127"/>
      <c r="H18" s="127"/>
      <c r="I18" s="127"/>
      <c r="J18" s="127"/>
      <c r="K18" s="127"/>
      <c r="L18" s="127"/>
      <c r="M18" s="127"/>
      <c r="N18" s="127"/>
      <c r="O18" s="127"/>
      <c r="P18" s="127"/>
      <c r="Q18" s="127"/>
      <c r="R18" s="127"/>
      <c r="S18" s="127"/>
      <c r="T18" s="127"/>
      <c r="U18" s="127"/>
      <c r="V18"/>
      <c r="W18"/>
      <c r="X18"/>
      <c r="Y18"/>
      <c r="Z18"/>
    </row>
    <row r="19" spans="1:26" ht="12.75" customHeight="1" x14ac:dyDescent="0.2">
      <c r="A19" s="276" t="s">
        <v>2909</v>
      </c>
      <c r="B19" s="151" t="s">
        <v>2910</v>
      </c>
      <c r="C19" s="274" t="s">
        <v>2911</v>
      </c>
      <c r="D19" s="255">
        <v>0</v>
      </c>
      <c r="E19" s="127"/>
      <c r="F19" s="127"/>
      <c r="G19" s="127"/>
      <c r="H19" s="127"/>
      <c r="I19" s="127"/>
      <c r="J19" s="127"/>
      <c r="K19" s="127"/>
      <c r="L19" s="127"/>
      <c r="M19" s="127"/>
      <c r="N19" s="127"/>
      <c r="O19" s="127"/>
      <c r="P19" s="127"/>
      <c r="Q19" s="127"/>
      <c r="R19" s="127"/>
      <c r="S19" s="127"/>
      <c r="T19" s="127"/>
      <c r="U19" s="127"/>
      <c r="V19"/>
      <c r="W19"/>
      <c r="X19"/>
      <c r="Y19"/>
      <c r="Z19"/>
    </row>
    <row r="20" spans="1:26" ht="12.75" customHeight="1" x14ac:dyDescent="0.2">
      <c r="A20" s="276" t="s">
        <v>2912</v>
      </c>
      <c r="B20" s="151" t="s">
        <v>2327</v>
      </c>
      <c r="C20" s="274" t="s">
        <v>2913</v>
      </c>
      <c r="D20" s="255">
        <v>0</v>
      </c>
      <c r="E20" s="127"/>
      <c r="F20" s="127"/>
      <c r="G20" s="127"/>
      <c r="H20" s="127"/>
      <c r="I20" s="127"/>
      <c r="J20" s="127"/>
      <c r="K20" s="127"/>
      <c r="L20" s="127"/>
      <c r="M20" s="127"/>
      <c r="N20" s="127"/>
      <c r="O20" s="127"/>
      <c r="P20" s="127"/>
      <c r="Q20" s="127"/>
      <c r="R20" s="127"/>
      <c r="S20" s="127"/>
      <c r="T20" s="127"/>
      <c r="U20" s="127"/>
      <c r="V20"/>
      <c r="W20"/>
      <c r="X20"/>
      <c r="Y20"/>
      <c r="Z20"/>
    </row>
    <row r="21" spans="1:26" ht="12.75" customHeight="1" x14ac:dyDescent="0.2">
      <c r="A21" s="276" t="s">
        <v>2914</v>
      </c>
      <c r="B21" s="151" t="s">
        <v>2331</v>
      </c>
      <c r="C21" s="274" t="s">
        <v>2915</v>
      </c>
      <c r="D21" s="255">
        <v>0</v>
      </c>
      <c r="E21" s="127"/>
      <c r="F21" s="127"/>
      <c r="G21" s="127"/>
      <c r="H21" s="127"/>
      <c r="I21" s="127"/>
      <c r="J21" s="127"/>
      <c r="K21" s="127"/>
      <c r="L21" s="127"/>
      <c r="M21" s="127"/>
      <c r="N21" s="127"/>
      <c r="O21" s="127"/>
      <c r="P21" s="127"/>
      <c r="Q21" s="127"/>
      <c r="R21" s="127"/>
      <c r="S21" s="127"/>
      <c r="T21" s="127"/>
      <c r="U21" s="127"/>
      <c r="V21"/>
      <c r="W21"/>
      <c r="X21"/>
      <c r="Y21"/>
      <c r="Z21"/>
    </row>
    <row r="22" spans="1:26" ht="24" customHeight="1" x14ac:dyDescent="0.2">
      <c r="A22" s="276" t="s">
        <v>2916</v>
      </c>
      <c r="B22" s="151" t="s">
        <v>2917</v>
      </c>
      <c r="C22" s="274" t="s">
        <v>2918</v>
      </c>
      <c r="D22" s="255">
        <v>0</v>
      </c>
      <c r="E22" s="127"/>
      <c r="F22" s="127"/>
      <c r="G22" s="127"/>
      <c r="H22" s="127"/>
      <c r="I22" s="127"/>
      <c r="J22" s="127"/>
      <c r="K22" s="127"/>
      <c r="L22" s="127"/>
      <c r="M22" s="127"/>
      <c r="N22" s="127"/>
      <c r="O22" s="127"/>
      <c r="P22" s="127"/>
      <c r="Q22" s="127"/>
      <c r="R22" s="127"/>
      <c r="S22" s="127"/>
      <c r="T22" s="127"/>
      <c r="U22" s="127"/>
      <c r="V22"/>
      <c r="W22"/>
      <c r="X22"/>
      <c r="Y22"/>
      <c r="Z22"/>
    </row>
    <row r="23" spans="1:26" ht="24" customHeight="1" x14ac:dyDescent="0.2">
      <c r="A23" s="276" t="s">
        <v>2919</v>
      </c>
      <c r="B23" s="151" t="s">
        <v>2920</v>
      </c>
      <c r="C23" s="274" t="s">
        <v>2921</v>
      </c>
      <c r="D23" s="255">
        <v>0</v>
      </c>
      <c r="E23" s="127"/>
      <c r="F23" s="127"/>
      <c r="G23" s="127"/>
      <c r="H23" s="127"/>
      <c r="I23" s="127"/>
      <c r="J23" s="127"/>
      <c r="K23" s="127"/>
      <c r="L23" s="127"/>
      <c r="M23" s="127"/>
      <c r="N23" s="127"/>
      <c r="O23" s="127"/>
      <c r="P23" s="127"/>
      <c r="Q23" s="127"/>
      <c r="R23" s="127"/>
      <c r="S23" s="127"/>
      <c r="T23" s="127"/>
      <c r="U23" s="127"/>
      <c r="V23"/>
      <c r="W23"/>
      <c r="X23"/>
      <c r="Y23"/>
      <c r="Z23"/>
    </row>
    <row r="24" spans="1:26" ht="24" customHeight="1" x14ac:dyDescent="0.2">
      <c r="A24" s="276"/>
      <c r="B24" s="273" t="s">
        <v>2922</v>
      </c>
      <c r="C24" s="274" t="s">
        <v>2923</v>
      </c>
      <c r="D24" s="275">
        <f>D25+D26+D35+D36</f>
        <v>1097996.2899999998</v>
      </c>
      <c r="E24" s="127"/>
      <c r="F24" s="127"/>
      <c r="G24" s="127"/>
      <c r="H24" s="127"/>
      <c r="I24" s="127"/>
      <c r="J24" s="127"/>
      <c r="K24" s="127"/>
      <c r="L24" s="127"/>
      <c r="M24" s="127"/>
      <c r="N24" s="127"/>
      <c r="O24" s="127"/>
      <c r="P24" s="127"/>
      <c r="Q24" s="127"/>
      <c r="R24" s="127"/>
      <c r="S24" s="127"/>
      <c r="T24" s="127"/>
      <c r="U24" s="127"/>
      <c r="V24"/>
      <c r="W24"/>
      <c r="X24"/>
      <c r="Y24"/>
      <c r="Z24"/>
    </row>
    <row r="25" spans="1:26" ht="12.75" customHeight="1" x14ac:dyDescent="0.2">
      <c r="A25" s="276"/>
      <c r="B25" s="273" t="s">
        <v>2891</v>
      </c>
      <c r="C25" s="274" t="s">
        <v>2924</v>
      </c>
      <c r="D25" s="255">
        <v>0</v>
      </c>
      <c r="E25" s="127"/>
      <c r="F25" s="127"/>
      <c r="G25" s="127"/>
      <c r="H25" s="127"/>
      <c r="I25" s="127"/>
      <c r="J25" s="127"/>
      <c r="K25" s="127"/>
      <c r="L25" s="127"/>
      <c r="M25" s="127"/>
      <c r="N25" s="127"/>
      <c r="O25" s="127"/>
      <c r="P25" s="127"/>
      <c r="Q25" s="127"/>
      <c r="R25" s="127"/>
      <c r="S25" s="127"/>
      <c r="T25" s="127"/>
      <c r="U25" s="127"/>
      <c r="V25"/>
      <c r="W25"/>
      <c r="X25"/>
      <c r="Y25"/>
      <c r="Z25"/>
    </row>
    <row r="26" spans="1:26" ht="12.75" customHeight="1" x14ac:dyDescent="0.2">
      <c r="A26" s="272" t="s">
        <v>2290</v>
      </c>
      <c r="B26" s="273" t="s">
        <v>2925</v>
      </c>
      <c r="C26" s="274" t="s">
        <v>2926</v>
      </c>
      <c r="D26" s="275">
        <f>SUM(D27:D34)</f>
        <v>1063725.6599999999</v>
      </c>
      <c r="E26" s="127"/>
      <c r="F26" s="127"/>
      <c r="G26" s="127"/>
      <c r="H26" s="127"/>
      <c r="I26" s="127"/>
      <c r="J26" s="127"/>
      <c r="K26" s="127"/>
      <c r="L26" s="127"/>
      <c r="M26" s="127"/>
      <c r="N26" s="127"/>
      <c r="O26" s="127"/>
      <c r="P26" s="127"/>
      <c r="Q26" s="127"/>
      <c r="R26" s="127"/>
      <c r="S26" s="127"/>
      <c r="T26" s="127"/>
      <c r="U26" s="127"/>
      <c r="V26"/>
      <c r="W26"/>
      <c r="X26"/>
      <c r="Y26"/>
      <c r="Z26"/>
    </row>
    <row r="27" spans="1:26" ht="12.75" customHeight="1" x14ac:dyDescent="0.2">
      <c r="A27" s="276" t="s">
        <v>2292</v>
      </c>
      <c r="B27" s="151" t="s">
        <v>2293</v>
      </c>
      <c r="C27" s="274" t="s">
        <v>2927</v>
      </c>
      <c r="D27" s="255">
        <v>981568.38</v>
      </c>
      <c r="E27" s="127"/>
      <c r="F27" s="127"/>
      <c r="G27" s="127"/>
      <c r="H27" s="127"/>
      <c r="I27" s="127"/>
      <c r="J27" s="127"/>
      <c r="K27" s="127"/>
      <c r="L27" s="127"/>
      <c r="M27" s="127"/>
      <c r="N27" s="127"/>
      <c r="O27" s="127"/>
      <c r="P27" s="127"/>
      <c r="Q27" s="127"/>
      <c r="R27" s="127"/>
      <c r="S27" s="127"/>
      <c r="T27" s="127"/>
      <c r="U27" s="127"/>
      <c r="V27"/>
      <c r="W27"/>
      <c r="X27"/>
      <c r="Y27"/>
      <c r="Z27"/>
    </row>
    <row r="28" spans="1:26" ht="12.75" customHeight="1" x14ac:dyDescent="0.2">
      <c r="A28" s="276" t="s">
        <v>2294</v>
      </c>
      <c r="B28" s="151" t="s">
        <v>2295</v>
      </c>
      <c r="C28" s="274" t="s">
        <v>2928</v>
      </c>
      <c r="D28" s="255">
        <v>81340.08</v>
      </c>
      <c r="E28" s="127"/>
      <c r="F28" s="127"/>
      <c r="G28" s="127"/>
      <c r="H28" s="127"/>
      <c r="I28" s="127"/>
      <c r="J28" s="127"/>
      <c r="K28" s="127"/>
      <c r="L28" s="127"/>
      <c r="M28" s="127"/>
      <c r="N28" s="127"/>
      <c r="O28" s="127"/>
      <c r="P28" s="127"/>
      <c r="Q28" s="127"/>
      <c r="R28" s="127"/>
      <c r="S28" s="127"/>
      <c r="T28" s="127"/>
      <c r="U28" s="127"/>
      <c r="V28"/>
      <c r="W28"/>
      <c r="X28"/>
      <c r="Y28"/>
      <c r="Z28"/>
    </row>
    <row r="29" spans="1:26" ht="12.75" customHeight="1" x14ac:dyDescent="0.2">
      <c r="A29" s="276" t="s">
        <v>2296</v>
      </c>
      <c r="B29" s="151" t="s">
        <v>2897</v>
      </c>
      <c r="C29" s="274" t="s">
        <v>2929</v>
      </c>
      <c r="D29" s="255">
        <v>817.2</v>
      </c>
      <c r="E29" s="127"/>
      <c r="F29" s="127"/>
      <c r="G29" s="127"/>
      <c r="H29" s="127"/>
      <c r="I29" s="127"/>
      <c r="J29" s="127"/>
      <c r="K29" s="127"/>
      <c r="L29" s="127"/>
      <c r="M29" s="127"/>
      <c r="N29" s="127"/>
      <c r="O29" s="127"/>
      <c r="P29" s="127"/>
      <c r="Q29" s="127"/>
      <c r="R29" s="127"/>
      <c r="S29" s="127"/>
      <c r="T29" s="127"/>
      <c r="U29" s="127"/>
      <c r="V29"/>
      <c r="W29"/>
      <c r="X29"/>
      <c r="Y29"/>
      <c r="Z29"/>
    </row>
    <row r="30" spans="1:26" ht="12.75" customHeight="1" x14ac:dyDescent="0.2">
      <c r="A30" s="276" t="s">
        <v>2304</v>
      </c>
      <c r="B30" s="151" t="s">
        <v>2305</v>
      </c>
      <c r="C30" s="274" t="s">
        <v>2930</v>
      </c>
      <c r="D30" s="255">
        <v>0</v>
      </c>
      <c r="E30" s="127"/>
      <c r="F30" s="127"/>
      <c r="G30" s="127"/>
      <c r="H30" s="127"/>
      <c r="I30" s="127"/>
      <c r="J30" s="127"/>
      <c r="K30" s="127"/>
      <c r="L30" s="127"/>
      <c r="M30" s="127"/>
      <c r="N30" s="127"/>
      <c r="O30" s="127"/>
      <c r="P30" s="127"/>
      <c r="Q30" s="127"/>
      <c r="R30" s="127"/>
      <c r="S30" s="127"/>
      <c r="T30" s="127"/>
      <c r="U30" s="127"/>
      <c r="V30"/>
      <c r="W30"/>
      <c r="X30"/>
      <c r="Y30"/>
      <c r="Z30"/>
    </row>
    <row r="31" spans="1:26" ht="24" customHeight="1" x14ac:dyDescent="0.2">
      <c r="A31" s="276" t="s">
        <v>2306</v>
      </c>
      <c r="B31" s="151" t="s">
        <v>2900</v>
      </c>
      <c r="C31" s="274" t="s">
        <v>2931</v>
      </c>
      <c r="D31" s="255">
        <v>0</v>
      </c>
      <c r="E31" s="127"/>
      <c r="F31" s="127"/>
      <c r="G31" s="127"/>
      <c r="H31" s="127"/>
      <c r="I31" s="127"/>
      <c r="J31" s="127"/>
      <c r="K31" s="127"/>
      <c r="L31" s="127"/>
      <c r="M31" s="127"/>
      <c r="N31" s="127"/>
      <c r="O31" s="127"/>
      <c r="P31" s="127"/>
      <c r="Q31" s="127"/>
      <c r="R31" s="127"/>
      <c r="S31" s="127"/>
      <c r="T31" s="127"/>
      <c r="U31" s="127"/>
      <c r="V31"/>
      <c r="W31"/>
      <c r="X31"/>
      <c r="Y31"/>
      <c r="Z31"/>
    </row>
    <row r="32" spans="1:26" ht="12.75" customHeight="1" x14ac:dyDescent="0.2">
      <c r="A32" s="276" t="s">
        <v>2308</v>
      </c>
      <c r="B32" s="151" t="s">
        <v>2309</v>
      </c>
      <c r="C32" s="274" t="s">
        <v>2932</v>
      </c>
      <c r="D32" s="255">
        <v>0</v>
      </c>
      <c r="E32" s="127"/>
      <c r="F32" s="127"/>
      <c r="G32" s="127"/>
      <c r="H32" s="127"/>
      <c r="I32" s="127"/>
      <c r="J32" s="127"/>
      <c r="K32" s="127"/>
      <c r="L32" s="127"/>
      <c r="M32" s="127"/>
      <c r="N32" s="127"/>
      <c r="O32" s="127"/>
      <c r="P32" s="127"/>
      <c r="Q32" s="127"/>
      <c r="R32" s="127"/>
      <c r="S32" s="127"/>
      <c r="T32" s="127"/>
      <c r="U32" s="127"/>
      <c r="V32"/>
      <c r="W32"/>
      <c r="X32"/>
      <c r="Y32"/>
      <c r="Z32"/>
    </row>
    <row r="33" spans="1:26" ht="12.75" customHeight="1" x14ac:dyDescent="0.2">
      <c r="A33" s="276" t="s">
        <v>2310</v>
      </c>
      <c r="B33" s="151" t="s">
        <v>2311</v>
      </c>
      <c r="C33" s="274" t="s">
        <v>2933</v>
      </c>
      <c r="D33" s="255">
        <v>0</v>
      </c>
      <c r="E33" s="127"/>
      <c r="F33" s="127"/>
      <c r="G33" s="127"/>
      <c r="H33" s="127"/>
      <c r="I33" s="127"/>
      <c r="J33" s="127"/>
      <c r="K33" s="127"/>
      <c r="L33" s="127"/>
      <c r="M33" s="127"/>
      <c r="N33" s="127"/>
      <c r="O33" s="127"/>
      <c r="P33" s="127"/>
      <c r="Q33" s="127"/>
      <c r="R33" s="127"/>
      <c r="S33" s="127"/>
      <c r="T33" s="127"/>
      <c r="U33" s="127"/>
      <c r="V33"/>
      <c r="W33"/>
      <c r="X33"/>
      <c r="Y33"/>
      <c r="Z33"/>
    </row>
    <row r="34" spans="1:26" ht="12.75" customHeight="1" x14ac:dyDescent="0.2">
      <c r="A34" s="276" t="s">
        <v>2312</v>
      </c>
      <c r="B34" s="151" t="s">
        <v>2313</v>
      </c>
      <c r="C34" s="274" t="s">
        <v>2934</v>
      </c>
      <c r="D34" s="255">
        <v>0</v>
      </c>
      <c r="E34" s="127"/>
      <c r="F34" s="127"/>
      <c r="G34" s="127"/>
      <c r="H34" s="127"/>
      <c r="I34" s="127"/>
      <c r="J34" s="127"/>
      <c r="K34" s="127"/>
      <c r="L34" s="127"/>
      <c r="M34" s="127"/>
      <c r="N34" s="127"/>
      <c r="O34" s="127"/>
      <c r="P34" s="127"/>
      <c r="Q34" s="127"/>
      <c r="R34" s="127"/>
      <c r="S34" s="127"/>
      <c r="T34" s="127"/>
      <c r="U34" s="127"/>
      <c r="V34"/>
      <c r="W34"/>
      <c r="X34"/>
      <c r="Y34"/>
      <c r="Z34"/>
    </row>
    <row r="35" spans="1:26" ht="12.75" customHeight="1" x14ac:dyDescent="0.2">
      <c r="A35" s="272" t="s">
        <v>2314</v>
      </c>
      <c r="B35" s="273" t="s">
        <v>2315</v>
      </c>
      <c r="C35" s="274" t="s">
        <v>2935</v>
      </c>
      <c r="D35" s="255">
        <v>34270.629999999997</v>
      </c>
      <c r="E35" s="127"/>
      <c r="F35" s="127"/>
      <c r="G35" s="127"/>
      <c r="H35" s="127"/>
      <c r="I35" s="127"/>
      <c r="J35" s="127"/>
      <c r="K35" s="127"/>
      <c r="L35" s="127"/>
      <c r="M35" s="127"/>
      <c r="N35" s="127"/>
      <c r="O35" s="127"/>
      <c r="P35" s="127"/>
      <c r="Q35" s="127"/>
      <c r="R35" s="127"/>
      <c r="S35" s="127"/>
      <c r="T35" s="127"/>
      <c r="U35" s="127"/>
      <c r="V35"/>
      <c r="W35"/>
      <c r="X35"/>
      <c r="Y35"/>
      <c r="Z35"/>
    </row>
    <row r="36" spans="1:26" ht="36" customHeight="1" x14ac:dyDescent="0.2">
      <c r="A36" s="272" t="s">
        <v>2906</v>
      </c>
      <c r="B36" s="273" t="s">
        <v>2936</v>
      </c>
      <c r="C36" s="274" t="s">
        <v>2937</v>
      </c>
      <c r="D36" s="275">
        <f>SUM(D37:D41)</f>
        <v>0</v>
      </c>
      <c r="E36" s="127"/>
      <c r="F36" s="127"/>
      <c r="G36" s="127"/>
      <c r="H36" s="127"/>
      <c r="I36" s="127"/>
      <c r="J36" s="127"/>
      <c r="K36" s="127"/>
      <c r="L36" s="127"/>
      <c r="M36" s="127"/>
      <c r="N36" s="127"/>
      <c r="O36" s="127"/>
      <c r="P36" s="127"/>
      <c r="Q36" s="127"/>
      <c r="R36" s="127"/>
      <c r="S36" s="127"/>
      <c r="T36" s="127"/>
      <c r="U36" s="127"/>
      <c r="V36"/>
      <c r="W36"/>
      <c r="X36"/>
      <c r="Y36"/>
      <c r="Z36"/>
    </row>
    <row r="37" spans="1:26" ht="12.75" customHeight="1" x14ac:dyDescent="0.2">
      <c r="A37" s="276" t="s">
        <v>2909</v>
      </c>
      <c r="B37" s="151" t="s">
        <v>2910</v>
      </c>
      <c r="C37" s="274" t="s">
        <v>2938</v>
      </c>
      <c r="D37" s="255">
        <v>0</v>
      </c>
      <c r="E37" s="127"/>
      <c r="F37" s="127"/>
      <c r="G37" s="127"/>
      <c r="H37" s="127"/>
      <c r="I37" s="127"/>
      <c r="J37" s="127"/>
      <c r="K37" s="127"/>
      <c r="L37" s="127"/>
      <c r="M37" s="127"/>
      <c r="N37" s="127"/>
      <c r="O37" s="127"/>
      <c r="P37" s="127"/>
      <c r="Q37" s="127"/>
      <c r="R37" s="127"/>
      <c r="S37" s="127"/>
      <c r="T37" s="127"/>
      <c r="U37" s="127"/>
      <c r="V37"/>
      <c r="W37"/>
      <c r="X37"/>
      <c r="Y37"/>
      <c r="Z37"/>
    </row>
    <row r="38" spans="1:26" ht="12.75" customHeight="1" x14ac:dyDescent="0.2">
      <c r="A38" s="276" t="s">
        <v>2912</v>
      </c>
      <c r="B38" s="151" t="s">
        <v>2327</v>
      </c>
      <c r="C38" s="274" t="s">
        <v>2939</v>
      </c>
      <c r="D38" s="255">
        <v>0</v>
      </c>
      <c r="E38" s="127"/>
      <c r="F38" s="127"/>
      <c r="G38" s="127"/>
      <c r="H38" s="127"/>
      <c r="I38" s="127"/>
      <c r="J38" s="127"/>
      <c r="K38" s="127"/>
      <c r="L38" s="127"/>
      <c r="M38" s="127"/>
      <c r="N38" s="127"/>
      <c r="O38" s="127"/>
      <c r="P38" s="127"/>
      <c r="Q38" s="127"/>
      <c r="R38" s="127"/>
      <c r="S38" s="127"/>
      <c r="T38" s="127"/>
      <c r="U38" s="127"/>
      <c r="V38"/>
      <c r="W38"/>
      <c r="X38"/>
      <c r="Y38"/>
      <c r="Z38"/>
    </row>
    <row r="39" spans="1:26" ht="12.75" customHeight="1" x14ac:dyDescent="0.2">
      <c r="A39" s="276" t="s">
        <v>2914</v>
      </c>
      <c r="B39" s="151" t="s">
        <v>2331</v>
      </c>
      <c r="C39" s="274" t="s">
        <v>2940</v>
      </c>
      <c r="D39" s="255">
        <v>0</v>
      </c>
      <c r="E39" s="127"/>
      <c r="F39" s="127"/>
      <c r="G39" s="127"/>
      <c r="H39" s="127"/>
      <c r="I39" s="127"/>
      <c r="J39" s="127"/>
      <c r="K39" s="127"/>
      <c r="L39" s="127"/>
      <c r="M39" s="127"/>
      <c r="N39" s="127"/>
      <c r="O39" s="127"/>
      <c r="P39" s="127"/>
      <c r="Q39" s="127"/>
      <c r="R39" s="127"/>
      <c r="S39" s="127"/>
      <c r="T39" s="127"/>
      <c r="U39" s="127"/>
      <c r="V39"/>
      <c r="W39"/>
      <c r="X39"/>
      <c r="Y39"/>
      <c r="Z39"/>
    </row>
    <row r="40" spans="1:26" ht="24" customHeight="1" x14ac:dyDescent="0.2">
      <c r="A40" s="276" t="s">
        <v>2941</v>
      </c>
      <c r="B40" s="151" t="s">
        <v>2917</v>
      </c>
      <c r="C40" s="274" t="s">
        <v>2942</v>
      </c>
      <c r="D40" s="255">
        <v>0</v>
      </c>
      <c r="E40" s="127"/>
      <c r="F40" s="127"/>
      <c r="G40" s="127"/>
      <c r="H40" s="127"/>
      <c r="I40" s="127"/>
      <c r="J40" s="127"/>
      <c r="K40" s="127"/>
      <c r="L40" s="127"/>
      <c r="M40" s="127"/>
      <c r="N40" s="127"/>
      <c r="O40" s="127"/>
      <c r="P40" s="127"/>
      <c r="Q40" s="127"/>
      <c r="R40" s="127"/>
      <c r="S40" s="127"/>
      <c r="T40" s="127"/>
      <c r="U40" s="127"/>
      <c r="V40"/>
      <c r="W40"/>
      <c r="X40"/>
      <c r="Y40"/>
      <c r="Z40"/>
    </row>
    <row r="41" spans="1:26" ht="24" customHeight="1" x14ac:dyDescent="0.2">
      <c r="A41" s="276" t="s">
        <v>2919</v>
      </c>
      <c r="B41" s="151" t="s">
        <v>2920</v>
      </c>
      <c r="C41" s="274" t="s">
        <v>2943</v>
      </c>
      <c r="D41" s="255">
        <v>0</v>
      </c>
      <c r="E41" s="127"/>
      <c r="F41" s="127"/>
      <c r="G41" s="127"/>
      <c r="H41" s="127"/>
      <c r="I41" s="127"/>
      <c r="J41" s="127"/>
      <c r="K41" s="127"/>
      <c r="L41" s="127"/>
      <c r="M41" s="127"/>
      <c r="N41" s="127"/>
      <c r="O41" s="127"/>
      <c r="P41" s="127"/>
      <c r="Q41" s="127"/>
      <c r="R41" s="127"/>
      <c r="S41" s="127"/>
      <c r="T41" s="127"/>
      <c r="U41" s="127"/>
      <c r="V41"/>
      <c r="W41"/>
      <c r="X41"/>
      <c r="Y41"/>
      <c r="Z41"/>
    </row>
    <row r="42" spans="1:26" ht="24" customHeight="1" x14ac:dyDescent="0.2">
      <c r="A42" s="276"/>
      <c r="B42" s="273" t="s">
        <v>2944</v>
      </c>
      <c r="C42" s="274" t="s">
        <v>2945</v>
      </c>
      <c r="D42" s="275">
        <v>247486.64</v>
      </c>
      <c r="E42" s="127"/>
      <c r="F42" s="127"/>
      <c r="G42" s="127"/>
      <c r="H42" s="127"/>
      <c r="I42" s="127"/>
      <c r="J42" s="127"/>
      <c r="K42" s="127"/>
      <c r="L42" s="127"/>
      <c r="M42" s="127"/>
      <c r="N42" s="127"/>
      <c r="O42" s="127"/>
      <c r="P42" s="127"/>
      <c r="Q42" s="127"/>
      <c r="R42" s="127"/>
      <c r="S42" s="127"/>
      <c r="T42" s="127"/>
      <c r="U42" s="127"/>
      <c r="V42"/>
      <c r="W42"/>
      <c r="X42"/>
      <c r="Y42"/>
      <c r="Z42"/>
    </row>
    <row r="43" spans="1:26" ht="24" customHeight="1" x14ac:dyDescent="0.2">
      <c r="A43" s="272"/>
      <c r="B43" s="273" t="s">
        <v>2946</v>
      </c>
      <c r="C43" s="274" t="s">
        <v>2947</v>
      </c>
      <c r="D43" s="275">
        <f>D44+D49+D90+D95</f>
        <v>9148.18</v>
      </c>
      <c r="E43" s="127"/>
      <c r="F43" s="127"/>
      <c r="G43" s="127"/>
      <c r="H43" s="127"/>
      <c r="I43" s="127"/>
      <c r="J43" s="127"/>
      <c r="K43" s="127"/>
      <c r="L43" s="127"/>
      <c r="M43" s="127"/>
      <c r="N43" s="127"/>
      <c r="O43" s="127"/>
      <c r="P43" s="127"/>
      <c r="Q43" s="127"/>
      <c r="R43" s="127"/>
      <c r="S43" s="127"/>
      <c r="T43" s="127"/>
      <c r="U43" s="127"/>
      <c r="V43"/>
      <c r="W43"/>
      <c r="X43"/>
      <c r="Y43"/>
      <c r="Z43"/>
    </row>
    <row r="44" spans="1:26" ht="24" customHeight="1" x14ac:dyDescent="0.2">
      <c r="A44" s="276"/>
      <c r="B44" s="273" t="s">
        <v>2948</v>
      </c>
      <c r="C44" s="274" t="s">
        <v>2949</v>
      </c>
      <c r="D44" s="275">
        <f>SUM(D45:D48)</f>
        <v>0</v>
      </c>
      <c r="E44" s="127"/>
      <c r="F44" s="127"/>
      <c r="G44" s="127"/>
      <c r="H44" s="127"/>
      <c r="I44" s="127"/>
      <c r="J44" s="127"/>
      <c r="K44" s="127"/>
      <c r="L44" s="127"/>
      <c r="M44" s="127"/>
      <c r="N44" s="127"/>
      <c r="O44" s="127"/>
      <c r="P44" s="127"/>
      <c r="Q44" s="127"/>
      <c r="R44" s="127"/>
      <c r="S44" s="127"/>
      <c r="T44" s="127"/>
      <c r="U44" s="127"/>
      <c r="V44"/>
      <c r="W44"/>
      <c r="X44"/>
      <c r="Y44"/>
      <c r="Z44"/>
    </row>
    <row r="45" spans="1:26" ht="12.75" customHeight="1" x14ac:dyDescent="0.2">
      <c r="A45" s="272"/>
      <c r="B45" s="151" t="s">
        <v>2950</v>
      </c>
      <c r="C45" s="274" t="s">
        <v>2951</v>
      </c>
      <c r="D45" s="255">
        <v>0</v>
      </c>
      <c r="E45" s="127"/>
      <c r="F45" s="127"/>
      <c r="G45" s="127"/>
      <c r="H45" s="127"/>
      <c r="I45" s="127"/>
      <c r="J45" s="127"/>
      <c r="K45" s="127"/>
      <c r="L45" s="127"/>
      <c r="M45" s="127"/>
      <c r="N45" s="127"/>
      <c r="O45" s="127"/>
      <c r="P45" s="127"/>
      <c r="Q45" s="127"/>
      <c r="R45" s="127"/>
      <c r="S45" s="127"/>
      <c r="T45" s="127"/>
      <c r="U45" s="127"/>
      <c r="V45"/>
      <c r="W45"/>
      <c r="X45"/>
      <c r="Y45"/>
      <c r="Z45"/>
    </row>
    <row r="46" spans="1:26" ht="12.75" customHeight="1" x14ac:dyDescent="0.2">
      <c r="A46" s="276"/>
      <c r="B46" s="151" t="s">
        <v>2952</v>
      </c>
      <c r="C46" s="274" t="s">
        <v>2953</v>
      </c>
      <c r="D46" s="255">
        <v>0</v>
      </c>
      <c r="E46" s="127"/>
      <c r="F46" s="127"/>
      <c r="G46" s="127"/>
      <c r="H46" s="127"/>
      <c r="I46" s="127"/>
      <c r="J46" s="127"/>
      <c r="K46" s="127"/>
      <c r="L46" s="127"/>
      <c r="M46" s="127"/>
      <c r="N46" s="127"/>
      <c r="O46" s="127"/>
      <c r="P46" s="127"/>
      <c r="Q46" s="127"/>
      <c r="R46" s="127"/>
      <c r="S46" s="127"/>
      <c r="T46" s="127"/>
      <c r="U46" s="127"/>
      <c r="V46"/>
      <c r="W46"/>
      <c r="X46"/>
      <c r="Y46"/>
      <c r="Z46"/>
    </row>
    <row r="47" spans="1:26" ht="12.75" customHeight="1" x14ac:dyDescent="0.2">
      <c r="A47" s="276"/>
      <c r="B47" s="151" t="s">
        <v>2954</v>
      </c>
      <c r="C47" s="274" t="s">
        <v>2955</v>
      </c>
      <c r="D47" s="255">
        <v>0</v>
      </c>
      <c r="E47" s="127"/>
      <c r="F47" s="127"/>
      <c r="G47" s="127"/>
      <c r="H47" s="127"/>
      <c r="I47" s="127"/>
      <c r="J47" s="127"/>
      <c r="K47" s="127"/>
      <c r="L47" s="127"/>
      <c r="M47" s="127"/>
      <c r="N47" s="127"/>
      <c r="O47" s="127"/>
      <c r="P47" s="127"/>
      <c r="Q47" s="127"/>
      <c r="R47" s="127"/>
      <c r="S47" s="127"/>
      <c r="T47" s="127"/>
      <c r="U47" s="127"/>
      <c r="V47"/>
      <c r="W47"/>
      <c r="X47"/>
      <c r="Y47"/>
      <c r="Z47"/>
    </row>
    <row r="48" spans="1:26" ht="12.75" customHeight="1" x14ac:dyDescent="0.2">
      <c r="A48" s="276"/>
      <c r="B48" s="151" t="s">
        <v>2956</v>
      </c>
      <c r="C48" s="274" t="s">
        <v>2957</v>
      </c>
      <c r="D48" s="255">
        <v>0</v>
      </c>
      <c r="E48" s="127"/>
      <c r="F48" s="127"/>
      <c r="G48" s="127"/>
      <c r="H48" s="127"/>
      <c r="I48" s="127"/>
      <c r="J48" s="127"/>
      <c r="K48" s="127"/>
      <c r="L48" s="127"/>
      <c r="M48" s="127"/>
      <c r="N48" s="127"/>
      <c r="O48" s="127"/>
      <c r="P48" s="127"/>
      <c r="Q48" s="127"/>
      <c r="R48" s="127"/>
      <c r="S48" s="127"/>
      <c r="T48" s="127"/>
      <c r="U48" s="127"/>
      <c r="V48"/>
      <c r="W48"/>
      <c r="X48"/>
      <c r="Y48"/>
      <c r="Z48"/>
    </row>
    <row r="49" spans="1:26" ht="24" customHeight="1" x14ac:dyDescent="0.2">
      <c r="A49" s="272" t="s">
        <v>2290</v>
      </c>
      <c r="B49" s="277" t="s">
        <v>2958</v>
      </c>
      <c r="C49" s="274" t="s">
        <v>2959</v>
      </c>
      <c r="D49" s="275">
        <f>D50+D55+D60+D65+D70+D75+D80+D85</f>
        <v>2505.1000000000004</v>
      </c>
      <c r="E49" s="127"/>
      <c r="F49" s="127"/>
      <c r="G49" s="127"/>
      <c r="H49" s="127"/>
      <c r="I49" s="127"/>
      <c r="J49" s="127"/>
      <c r="K49" s="127"/>
      <c r="L49" s="127"/>
      <c r="M49" s="127"/>
      <c r="N49" s="127"/>
      <c r="O49" s="127"/>
      <c r="P49" s="127"/>
      <c r="Q49" s="127"/>
      <c r="R49" s="127"/>
      <c r="S49" s="127"/>
      <c r="T49" s="127"/>
      <c r="U49" s="127"/>
      <c r="V49"/>
      <c r="W49"/>
      <c r="X49"/>
      <c r="Y49"/>
      <c r="Z49"/>
    </row>
    <row r="50" spans="1:26" ht="12.75" customHeight="1" x14ac:dyDescent="0.2">
      <c r="A50" s="272" t="s">
        <v>2292</v>
      </c>
      <c r="B50" s="273" t="s">
        <v>2960</v>
      </c>
      <c r="C50" s="274" t="s">
        <v>2961</v>
      </c>
      <c r="D50" s="275">
        <f>SUM(D51:D54)</f>
        <v>0</v>
      </c>
      <c r="E50" s="127"/>
      <c r="F50" s="127"/>
      <c r="G50" s="127"/>
      <c r="H50" s="127"/>
      <c r="I50" s="127"/>
      <c r="J50" s="127"/>
      <c r="K50" s="127"/>
      <c r="L50" s="127"/>
      <c r="M50" s="127"/>
      <c r="N50" s="127"/>
      <c r="O50" s="127"/>
      <c r="P50" s="127"/>
      <c r="Q50" s="127"/>
      <c r="R50" s="127"/>
      <c r="S50" s="127"/>
      <c r="T50" s="127"/>
      <c r="U50" s="127"/>
      <c r="V50"/>
      <c r="W50"/>
      <c r="X50"/>
      <c r="Y50"/>
      <c r="Z50"/>
    </row>
    <row r="51" spans="1:26" ht="12.75" customHeight="1" x14ac:dyDescent="0.2">
      <c r="A51" s="276"/>
      <c r="B51" s="151" t="s">
        <v>2950</v>
      </c>
      <c r="C51" s="274" t="s">
        <v>2962</v>
      </c>
      <c r="D51" s="255">
        <v>0</v>
      </c>
      <c r="E51" s="127"/>
      <c r="F51" s="127"/>
      <c r="G51" s="127"/>
      <c r="H51" s="127"/>
      <c r="I51" s="127"/>
      <c r="J51" s="127"/>
      <c r="K51" s="127"/>
      <c r="L51" s="127"/>
      <c r="M51" s="127"/>
      <c r="N51" s="127"/>
      <c r="O51" s="127"/>
      <c r="P51" s="127"/>
      <c r="Q51" s="127"/>
      <c r="R51" s="127"/>
      <c r="S51" s="127"/>
      <c r="T51" s="127"/>
      <c r="U51" s="127"/>
      <c r="V51"/>
      <c r="W51"/>
      <c r="X51"/>
      <c r="Y51"/>
      <c r="Z51"/>
    </row>
    <row r="52" spans="1:26" ht="12.75" customHeight="1" x14ac:dyDescent="0.2">
      <c r="A52" s="276"/>
      <c r="B52" s="151" t="s">
        <v>2952</v>
      </c>
      <c r="C52" s="274" t="s">
        <v>2963</v>
      </c>
      <c r="D52" s="255">
        <v>0</v>
      </c>
      <c r="E52" s="127"/>
      <c r="F52" s="127"/>
      <c r="G52" s="127"/>
      <c r="H52" s="127"/>
      <c r="I52" s="127"/>
      <c r="J52" s="127"/>
      <c r="K52" s="127"/>
      <c r="L52" s="127"/>
      <c r="M52" s="127"/>
      <c r="N52" s="127"/>
      <c r="O52" s="127"/>
      <c r="P52" s="127"/>
      <c r="Q52" s="127"/>
      <c r="R52" s="127"/>
      <c r="S52" s="127"/>
      <c r="T52" s="127"/>
      <c r="U52" s="127"/>
      <c r="V52"/>
      <c r="W52"/>
      <c r="X52"/>
      <c r="Y52"/>
      <c r="Z52"/>
    </row>
    <row r="53" spans="1:26" ht="12.75" customHeight="1" x14ac:dyDescent="0.2">
      <c r="A53" s="272"/>
      <c r="B53" s="151" t="s">
        <v>2954</v>
      </c>
      <c r="C53" s="274" t="s">
        <v>2964</v>
      </c>
      <c r="D53" s="255">
        <v>0</v>
      </c>
      <c r="E53" s="127"/>
      <c r="F53" s="127"/>
      <c r="G53" s="127"/>
      <c r="H53" s="127"/>
      <c r="I53" s="127"/>
      <c r="J53" s="127"/>
      <c r="K53" s="127"/>
      <c r="L53" s="127"/>
      <c r="M53" s="127"/>
      <c r="N53" s="127"/>
      <c r="O53" s="127"/>
      <c r="P53" s="127"/>
      <c r="Q53" s="127"/>
      <c r="R53" s="127"/>
      <c r="S53" s="127"/>
      <c r="T53" s="127"/>
      <c r="U53" s="127"/>
      <c r="V53"/>
      <c r="W53"/>
      <c r="X53"/>
      <c r="Y53"/>
      <c r="Z53"/>
    </row>
    <row r="54" spans="1:26" ht="12.75" customHeight="1" x14ac:dyDescent="0.2">
      <c r="A54" s="276"/>
      <c r="B54" s="151" t="s">
        <v>2956</v>
      </c>
      <c r="C54" s="274" t="s">
        <v>2965</v>
      </c>
      <c r="D54" s="255">
        <v>0</v>
      </c>
      <c r="E54" s="127"/>
      <c r="F54" s="127"/>
      <c r="G54" s="127"/>
      <c r="H54" s="127"/>
      <c r="I54" s="127"/>
      <c r="J54" s="127"/>
      <c r="K54" s="127"/>
      <c r="L54" s="127"/>
      <c r="M54" s="127"/>
      <c r="N54" s="127"/>
      <c r="O54" s="127"/>
      <c r="P54" s="127"/>
      <c r="Q54" s="127"/>
      <c r="R54" s="127"/>
      <c r="S54" s="127"/>
      <c r="T54" s="127"/>
      <c r="U54" s="127"/>
      <c r="V54"/>
      <c r="W54"/>
      <c r="X54"/>
      <c r="Y54"/>
      <c r="Z54"/>
    </row>
    <row r="55" spans="1:26" ht="12.75" customHeight="1" x14ac:dyDescent="0.2">
      <c r="A55" s="272" t="s">
        <v>2294</v>
      </c>
      <c r="B55" s="273" t="s">
        <v>2966</v>
      </c>
      <c r="C55" s="274" t="s">
        <v>2967</v>
      </c>
      <c r="D55" s="275">
        <f>SUM(D56:D59)</f>
        <v>2492.59</v>
      </c>
      <c r="E55" s="127"/>
      <c r="F55" s="127"/>
      <c r="G55" s="127"/>
      <c r="H55" s="127"/>
      <c r="I55" s="127"/>
      <c r="J55" s="127"/>
      <c r="K55" s="127"/>
      <c r="L55" s="127"/>
      <c r="M55" s="127"/>
      <c r="N55" s="127"/>
      <c r="O55" s="127"/>
      <c r="P55" s="127"/>
      <c r="Q55" s="127"/>
      <c r="R55" s="127"/>
      <c r="S55" s="127"/>
      <c r="T55" s="127"/>
      <c r="U55" s="127"/>
      <c r="V55"/>
      <c r="W55"/>
      <c r="X55"/>
      <c r="Y55"/>
      <c r="Z55"/>
    </row>
    <row r="56" spans="1:26" ht="12.75" customHeight="1" x14ac:dyDescent="0.2">
      <c r="A56" s="276"/>
      <c r="B56" s="151" t="s">
        <v>2950</v>
      </c>
      <c r="C56" s="274" t="s">
        <v>2968</v>
      </c>
      <c r="D56" s="255">
        <v>54.35</v>
      </c>
      <c r="E56" s="127"/>
      <c r="F56" s="127"/>
      <c r="G56" s="127"/>
      <c r="H56" s="127"/>
      <c r="I56" s="127"/>
      <c r="J56" s="127"/>
      <c r="K56" s="127"/>
      <c r="L56" s="127"/>
      <c r="M56" s="127"/>
      <c r="N56" s="127"/>
      <c r="O56" s="127"/>
      <c r="P56" s="127"/>
      <c r="Q56" s="127"/>
      <c r="R56" s="127"/>
      <c r="S56" s="127"/>
      <c r="T56" s="127"/>
      <c r="U56" s="127"/>
      <c r="V56"/>
      <c r="W56"/>
      <c r="X56"/>
      <c r="Y56"/>
      <c r="Z56"/>
    </row>
    <row r="57" spans="1:26" ht="12.75" customHeight="1" x14ac:dyDescent="0.2">
      <c r="A57" s="276"/>
      <c r="B57" s="151" t="s">
        <v>2952</v>
      </c>
      <c r="C57" s="274" t="s">
        <v>2969</v>
      </c>
      <c r="D57" s="255">
        <v>541.79</v>
      </c>
      <c r="E57" s="127"/>
      <c r="F57" s="127"/>
      <c r="G57" s="127"/>
      <c r="H57" s="127"/>
      <c r="I57" s="127"/>
      <c r="J57" s="127"/>
      <c r="K57" s="127"/>
      <c r="L57" s="127"/>
      <c r="M57" s="127"/>
      <c r="N57" s="127"/>
      <c r="O57" s="127"/>
      <c r="P57" s="127"/>
      <c r="Q57" s="127"/>
      <c r="R57" s="127"/>
      <c r="S57" s="127"/>
      <c r="T57" s="127"/>
      <c r="U57" s="127"/>
      <c r="V57"/>
      <c r="W57"/>
      <c r="X57"/>
      <c r="Y57"/>
      <c r="Z57"/>
    </row>
    <row r="58" spans="1:26" ht="12.75" customHeight="1" x14ac:dyDescent="0.2">
      <c r="A58" s="276"/>
      <c r="B58" s="151" t="s">
        <v>2954</v>
      </c>
      <c r="C58" s="274" t="s">
        <v>2970</v>
      </c>
      <c r="D58" s="255">
        <v>1224.1400000000001</v>
      </c>
      <c r="E58" s="127"/>
      <c r="F58" s="127"/>
      <c r="G58" s="127"/>
      <c r="H58" s="127"/>
      <c r="I58" s="127"/>
      <c r="J58" s="127"/>
      <c r="K58" s="127"/>
      <c r="L58" s="127"/>
      <c r="M58" s="127"/>
      <c r="N58" s="127"/>
      <c r="O58" s="127"/>
      <c r="P58" s="127"/>
      <c r="Q58" s="127"/>
      <c r="R58" s="127"/>
      <c r="S58" s="127"/>
      <c r="T58" s="127"/>
      <c r="U58" s="127"/>
      <c r="V58"/>
      <c r="W58"/>
      <c r="X58"/>
      <c r="Y58"/>
      <c r="Z58"/>
    </row>
    <row r="59" spans="1:26" ht="12.75" customHeight="1" x14ac:dyDescent="0.2">
      <c r="A59" s="276"/>
      <c r="B59" s="151" t="s">
        <v>2956</v>
      </c>
      <c r="C59" s="274" t="s">
        <v>2971</v>
      </c>
      <c r="D59" s="255">
        <v>672.31</v>
      </c>
      <c r="E59" s="127"/>
      <c r="F59" s="127"/>
      <c r="G59" s="127"/>
      <c r="H59" s="127"/>
      <c r="I59" s="127"/>
      <c r="J59" s="127"/>
      <c r="K59" s="127"/>
      <c r="L59" s="127"/>
      <c r="M59" s="127"/>
      <c r="N59" s="127"/>
      <c r="O59" s="127"/>
      <c r="P59" s="127"/>
      <c r="Q59" s="127"/>
      <c r="R59" s="127"/>
      <c r="S59" s="127"/>
      <c r="T59" s="127"/>
      <c r="U59" s="127"/>
      <c r="V59"/>
      <c r="W59"/>
      <c r="X59"/>
      <c r="Y59"/>
      <c r="Z59"/>
    </row>
    <row r="60" spans="1:26" ht="12.75" customHeight="1" x14ac:dyDescent="0.2">
      <c r="A60" s="272" t="s">
        <v>2296</v>
      </c>
      <c r="B60" s="273" t="s">
        <v>2972</v>
      </c>
      <c r="C60" s="274" t="s">
        <v>2973</v>
      </c>
      <c r="D60" s="275">
        <f>SUM(D61:D64)</f>
        <v>12.51</v>
      </c>
      <c r="E60" s="127"/>
      <c r="F60" s="127"/>
      <c r="G60" s="127"/>
      <c r="H60" s="127"/>
      <c r="I60" s="127"/>
      <c r="J60" s="127"/>
      <c r="K60" s="127"/>
      <c r="L60" s="127"/>
      <c r="M60" s="127"/>
      <c r="N60" s="127"/>
      <c r="O60" s="127"/>
      <c r="P60" s="127"/>
      <c r="Q60" s="127"/>
      <c r="R60" s="127"/>
      <c r="S60" s="127"/>
      <c r="T60" s="127"/>
      <c r="U60" s="127"/>
      <c r="V60"/>
      <c r="W60"/>
      <c r="X60"/>
      <c r="Y60"/>
      <c r="Z60"/>
    </row>
    <row r="61" spans="1:26" ht="12.75" customHeight="1" x14ac:dyDescent="0.2">
      <c r="A61" s="276"/>
      <c r="B61" s="151" t="s">
        <v>2950</v>
      </c>
      <c r="C61" s="274" t="s">
        <v>2974</v>
      </c>
      <c r="D61" s="255">
        <v>0</v>
      </c>
      <c r="E61" s="127"/>
      <c r="F61" s="127"/>
      <c r="G61" s="127"/>
      <c r="H61" s="127"/>
      <c r="I61" s="127"/>
      <c r="J61" s="127"/>
      <c r="K61" s="127"/>
      <c r="L61" s="127"/>
      <c r="M61" s="127"/>
      <c r="N61" s="127"/>
      <c r="O61" s="127"/>
      <c r="P61" s="127"/>
      <c r="Q61" s="127"/>
      <c r="R61" s="127"/>
      <c r="S61" s="127"/>
      <c r="T61" s="127"/>
      <c r="U61" s="127"/>
      <c r="V61"/>
      <c r="W61"/>
      <c r="X61"/>
      <c r="Y61"/>
      <c r="Z61"/>
    </row>
    <row r="62" spans="1:26" ht="12.75" customHeight="1" x14ac:dyDescent="0.2">
      <c r="A62" s="276"/>
      <c r="B62" s="151" t="s">
        <v>2952</v>
      </c>
      <c r="C62" s="274" t="s">
        <v>2975</v>
      </c>
      <c r="D62" s="255">
        <v>0</v>
      </c>
      <c r="E62" s="127"/>
      <c r="F62" s="127"/>
      <c r="G62" s="127"/>
      <c r="H62" s="127"/>
      <c r="I62" s="127"/>
      <c r="J62" s="127"/>
      <c r="K62" s="127"/>
      <c r="L62" s="127"/>
      <c r="M62" s="127"/>
      <c r="N62" s="127"/>
      <c r="O62" s="127"/>
      <c r="P62" s="127"/>
      <c r="Q62" s="127"/>
      <c r="R62" s="127"/>
      <c r="S62" s="127"/>
      <c r="T62" s="127"/>
      <c r="U62" s="127"/>
      <c r="V62"/>
      <c r="W62"/>
      <c r="X62"/>
      <c r="Y62"/>
      <c r="Z62"/>
    </row>
    <row r="63" spans="1:26" ht="12.75" customHeight="1" x14ac:dyDescent="0.2">
      <c r="A63" s="272"/>
      <c r="B63" s="151" t="s">
        <v>2954</v>
      </c>
      <c r="C63" s="274" t="s">
        <v>2976</v>
      </c>
      <c r="D63" s="255">
        <v>0</v>
      </c>
      <c r="E63" s="127"/>
      <c r="F63" s="127"/>
      <c r="G63" s="127"/>
      <c r="H63" s="127"/>
      <c r="I63" s="127"/>
      <c r="J63" s="127"/>
      <c r="K63" s="127"/>
      <c r="L63" s="127"/>
      <c r="M63" s="127"/>
      <c r="N63" s="127"/>
      <c r="O63" s="127"/>
      <c r="P63" s="127"/>
      <c r="Q63" s="127"/>
      <c r="R63" s="127"/>
      <c r="S63" s="127"/>
      <c r="T63" s="127"/>
      <c r="U63" s="127"/>
      <c r="V63"/>
      <c r="W63"/>
      <c r="X63"/>
      <c r="Y63"/>
      <c r="Z63"/>
    </row>
    <row r="64" spans="1:26" ht="12.75" customHeight="1" x14ac:dyDescent="0.2">
      <c r="A64" s="276"/>
      <c r="B64" s="151" t="s">
        <v>2956</v>
      </c>
      <c r="C64" s="274" t="s">
        <v>2977</v>
      </c>
      <c r="D64" s="255">
        <v>12.51</v>
      </c>
      <c r="E64" s="127"/>
      <c r="F64" s="127"/>
      <c r="G64" s="127"/>
      <c r="H64" s="127"/>
      <c r="I64" s="127"/>
      <c r="J64" s="127"/>
      <c r="K64" s="127"/>
      <c r="L64" s="127"/>
      <c r="M64" s="127"/>
      <c r="N64" s="127"/>
      <c r="O64" s="127"/>
      <c r="P64" s="127"/>
      <c r="Q64" s="127"/>
      <c r="R64" s="127"/>
      <c r="S64" s="127"/>
      <c r="T64" s="127"/>
      <c r="U64" s="127"/>
      <c r="V64"/>
      <c r="W64"/>
      <c r="X64"/>
      <c r="Y64"/>
      <c r="Z64"/>
    </row>
    <row r="65" spans="1:26" ht="12.75" customHeight="1" x14ac:dyDescent="0.2">
      <c r="A65" s="272" t="s">
        <v>2304</v>
      </c>
      <c r="B65" s="273" t="s">
        <v>2978</v>
      </c>
      <c r="C65" s="274" t="s">
        <v>2979</v>
      </c>
      <c r="D65" s="275">
        <f>SUM(D66:D69)</f>
        <v>0</v>
      </c>
      <c r="E65" s="127"/>
      <c r="F65" s="127"/>
      <c r="G65" s="127"/>
      <c r="H65" s="127"/>
      <c r="I65" s="127"/>
      <c r="J65" s="127"/>
      <c r="K65" s="127"/>
      <c r="L65" s="127"/>
      <c r="M65" s="127"/>
      <c r="N65" s="127"/>
      <c r="O65" s="127"/>
      <c r="P65" s="127"/>
      <c r="Q65" s="127"/>
      <c r="R65" s="127"/>
      <c r="S65" s="127"/>
      <c r="T65" s="127"/>
      <c r="U65" s="127"/>
      <c r="V65"/>
      <c r="W65"/>
      <c r="X65"/>
      <c r="Y65"/>
      <c r="Z65"/>
    </row>
    <row r="66" spans="1:26" ht="12.75" customHeight="1" x14ac:dyDescent="0.2">
      <c r="A66" s="276"/>
      <c r="B66" s="151" t="s">
        <v>2950</v>
      </c>
      <c r="C66" s="274" t="s">
        <v>2980</v>
      </c>
      <c r="D66" s="255">
        <v>0</v>
      </c>
      <c r="E66" s="127"/>
      <c r="F66" s="127"/>
      <c r="G66" s="127"/>
      <c r="H66" s="127"/>
      <c r="I66" s="127"/>
      <c r="J66" s="127"/>
      <c r="K66" s="127"/>
      <c r="L66" s="127"/>
      <c r="M66" s="127"/>
      <c r="N66" s="127"/>
      <c r="O66" s="127"/>
      <c r="P66" s="127"/>
      <c r="Q66" s="127"/>
      <c r="R66" s="127"/>
      <c r="S66" s="127"/>
      <c r="T66" s="127"/>
      <c r="U66" s="127"/>
      <c r="V66"/>
      <c r="W66"/>
      <c r="X66"/>
      <c r="Y66"/>
      <c r="Z66"/>
    </row>
    <row r="67" spans="1:26" ht="12.75" customHeight="1" x14ac:dyDescent="0.2">
      <c r="A67" s="276"/>
      <c r="B67" s="151" t="s">
        <v>2952</v>
      </c>
      <c r="C67" s="274" t="s">
        <v>2981</v>
      </c>
      <c r="D67" s="255">
        <v>0</v>
      </c>
      <c r="E67" s="127"/>
      <c r="F67" s="127"/>
      <c r="G67" s="127"/>
      <c r="H67" s="127"/>
      <c r="I67" s="127"/>
      <c r="J67" s="127"/>
      <c r="K67" s="127"/>
      <c r="L67" s="127"/>
      <c r="M67" s="127"/>
      <c r="N67" s="127"/>
      <c r="O67" s="127"/>
      <c r="P67" s="127"/>
      <c r="Q67" s="127"/>
      <c r="R67" s="127"/>
      <c r="S67" s="127"/>
      <c r="T67" s="127"/>
      <c r="U67" s="127"/>
      <c r="V67"/>
      <c r="W67"/>
      <c r="X67"/>
      <c r="Y67"/>
      <c r="Z67"/>
    </row>
    <row r="68" spans="1:26" ht="12.75" customHeight="1" x14ac:dyDescent="0.2">
      <c r="A68" s="276"/>
      <c r="B68" s="151" t="s">
        <v>2954</v>
      </c>
      <c r="C68" s="274" t="s">
        <v>2982</v>
      </c>
      <c r="D68" s="255">
        <v>0</v>
      </c>
      <c r="E68" s="127"/>
      <c r="F68" s="127"/>
      <c r="G68" s="127"/>
      <c r="H68" s="127"/>
      <c r="I68" s="127"/>
      <c r="J68" s="127"/>
      <c r="K68" s="127"/>
      <c r="L68" s="127"/>
      <c r="M68" s="127"/>
      <c r="N68" s="127"/>
      <c r="O68" s="127"/>
      <c r="P68" s="127"/>
      <c r="Q68" s="127"/>
      <c r="R68" s="127"/>
      <c r="S68" s="127"/>
      <c r="T68" s="127"/>
      <c r="U68" s="127"/>
      <c r="V68"/>
      <c r="W68"/>
      <c r="X68"/>
      <c r="Y68"/>
      <c r="Z68"/>
    </row>
    <row r="69" spans="1:26" ht="12.75" customHeight="1" x14ac:dyDescent="0.2">
      <c r="A69" s="276"/>
      <c r="B69" s="151" t="s">
        <v>2956</v>
      </c>
      <c r="C69" s="274" t="s">
        <v>2983</v>
      </c>
      <c r="D69" s="255">
        <v>0</v>
      </c>
      <c r="E69" s="127"/>
      <c r="F69" s="127"/>
      <c r="G69" s="127"/>
      <c r="H69" s="127"/>
      <c r="I69" s="127"/>
      <c r="J69" s="127"/>
      <c r="K69" s="127"/>
      <c r="L69" s="127"/>
      <c r="M69" s="127"/>
      <c r="N69" s="127"/>
      <c r="O69" s="127"/>
      <c r="P69" s="127"/>
      <c r="Q69" s="127"/>
      <c r="R69" s="127"/>
      <c r="S69" s="127"/>
      <c r="T69" s="127"/>
      <c r="U69" s="127"/>
      <c r="V69"/>
      <c r="W69"/>
      <c r="X69"/>
      <c r="Y69"/>
      <c r="Z69"/>
    </row>
    <row r="70" spans="1:26" ht="24" customHeight="1" x14ac:dyDescent="0.2">
      <c r="A70" s="272" t="s">
        <v>2306</v>
      </c>
      <c r="B70" s="273" t="s">
        <v>2984</v>
      </c>
      <c r="C70" s="274" t="s">
        <v>2985</v>
      </c>
      <c r="D70" s="275">
        <f>SUM(D71:D74)</f>
        <v>0</v>
      </c>
      <c r="E70" s="127"/>
      <c r="F70" s="127"/>
      <c r="G70" s="127"/>
      <c r="H70" s="127"/>
      <c r="I70" s="127"/>
      <c r="J70" s="127"/>
      <c r="K70" s="127"/>
      <c r="L70" s="127"/>
      <c r="M70" s="127"/>
      <c r="N70" s="127"/>
      <c r="O70" s="127"/>
      <c r="P70" s="127"/>
      <c r="Q70" s="127"/>
      <c r="R70" s="127"/>
      <c r="S70" s="127"/>
      <c r="T70" s="127"/>
      <c r="U70" s="127"/>
      <c r="V70"/>
      <c r="W70"/>
      <c r="X70"/>
      <c r="Y70"/>
      <c r="Z70"/>
    </row>
    <row r="71" spans="1:26" ht="12.75" customHeight="1" x14ac:dyDescent="0.2">
      <c r="A71" s="276"/>
      <c r="B71" s="151" t="s">
        <v>2950</v>
      </c>
      <c r="C71" s="274" t="s">
        <v>2986</v>
      </c>
      <c r="D71" s="255">
        <v>0</v>
      </c>
      <c r="E71" s="127"/>
      <c r="F71" s="127"/>
      <c r="G71" s="127"/>
      <c r="H71" s="127"/>
      <c r="I71" s="127"/>
      <c r="J71" s="127"/>
      <c r="K71" s="127"/>
      <c r="L71" s="127"/>
      <c r="M71" s="127"/>
      <c r="N71" s="127"/>
      <c r="O71" s="127"/>
      <c r="P71" s="127"/>
      <c r="Q71" s="127"/>
      <c r="R71" s="127"/>
      <c r="S71" s="127"/>
      <c r="T71" s="127"/>
      <c r="U71" s="127"/>
      <c r="V71"/>
      <c r="W71"/>
      <c r="X71"/>
      <c r="Y71"/>
      <c r="Z71"/>
    </row>
    <row r="72" spans="1:26" ht="12.75" customHeight="1" x14ac:dyDescent="0.2">
      <c r="A72" s="276"/>
      <c r="B72" s="151" t="s">
        <v>2952</v>
      </c>
      <c r="C72" s="274" t="s">
        <v>2987</v>
      </c>
      <c r="D72" s="255">
        <v>0</v>
      </c>
      <c r="E72" s="127"/>
      <c r="F72" s="127"/>
      <c r="G72" s="127"/>
      <c r="H72" s="127"/>
      <c r="I72" s="127"/>
      <c r="J72" s="127"/>
      <c r="K72" s="127"/>
      <c r="L72" s="127"/>
      <c r="M72" s="127"/>
      <c r="N72" s="127"/>
      <c r="O72" s="127"/>
      <c r="P72" s="127"/>
      <c r="Q72" s="127"/>
      <c r="R72" s="127"/>
      <c r="S72" s="127"/>
      <c r="T72" s="127"/>
      <c r="U72" s="127"/>
      <c r="V72"/>
      <c r="W72"/>
      <c r="X72"/>
      <c r="Y72"/>
      <c r="Z72"/>
    </row>
    <row r="73" spans="1:26" ht="12.75" customHeight="1" x14ac:dyDescent="0.2">
      <c r="A73" s="276"/>
      <c r="B73" s="151" t="s">
        <v>2954</v>
      </c>
      <c r="C73" s="274" t="s">
        <v>2988</v>
      </c>
      <c r="D73" s="255">
        <v>0</v>
      </c>
      <c r="E73" s="127"/>
      <c r="F73" s="127"/>
      <c r="G73" s="127"/>
      <c r="H73" s="127"/>
      <c r="I73" s="127"/>
      <c r="J73" s="127"/>
      <c r="K73" s="127"/>
      <c r="L73" s="127"/>
      <c r="M73" s="127"/>
      <c r="N73" s="127"/>
      <c r="O73" s="127"/>
      <c r="P73" s="127"/>
      <c r="Q73" s="127"/>
      <c r="R73" s="127"/>
      <c r="S73" s="127"/>
      <c r="T73" s="127"/>
      <c r="U73" s="127"/>
      <c r="V73"/>
      <c r="W73"/>
      <c r="X73"/>
      <c r="Y73"/>
      <c r="Z73"/>
    </row>
    <row r="74" spans="1:26" ht="12.75" customHeight="1" x14ac:dyDescent="0.2">
      <c r="A74" s="276"/>
      <c r="B74" s="151" t="s">
        <v>2956</v>
      </c>
      <c r="C74" s="274" t="s">
        <v>2989</v>
      </c>
      <c r="D74" s="255">
        <v>0</v>
      </c>
      <c r="E74" s="127"/>
      <c r="F74" s="127"/>
      <c r="G74" s="127"/>
      <c r="H74" s="127"/>
      <c r="I74" s="127"/>
      <c r="J74" s="127"/>
      <c r="K74" s="127"/>
      <c r="L74" s="127"/>
      <c r="M74" s="127"/>
      <c r="N74" s="127"/>
      <c r="O74" s="127"/>
      <c r="P74" s="127"/>
      <c r="Q74" s="127"/>
      <c r="R74" s="127"/>
      <c r="S74" s="127"/>
      <c r="T74" s="127"/>
      <c r="U74" s="127"/>
      <c r="V74"/>
      <c r="W74"/>
      <c r="X74"/>
      <c r="Y74"/>
      <c r="Z74"/>
    </row>
    <row r="75" spans="1:26" ht="24" customHeight="1" x14ac:dyDescent="0.2">
      <c r="A75" s="272" t="s">
        <v>2308</v>
      </c>
      <c r="B75" s="273" t="s">
        <v>2990</v>
      </c>
      <c r="C75" s="274" t="s">
        <v>2991</v>
      </c>
      <c r="D75" s="275">
        <f>SUM(D76:D79)</f>
        <v>0</v>
      </c>
      <c r="E75" s="127"/>
      <c r="F75" s="127"/>
      <c r="G75" s="127"/>
      <c r="H75" s="127"/>
      <c r="I75" s="127"/>
      <c r="J75" s="127"/>
      <c r="K75" s="127"/>
      <c r="L75" s="127"/>
      <c r="M75" s="127"/>
      <c r="N75" s="127"/>
      <c r="O75" s="127"/>
      <c r="P75" s="127"/>
      <c r="Q75" s="127"/>
      <c r="R75" s="127"/>
      <c r="S75" s="127"/>
      <c r="T75" s="127"/>
      <c r="U75" s="127"/>
      <c r="V75"/>
      <c r="W75"/>
      <c r="X75"/>
      <c r="Y75"/>
      <c r="Z75"/>
    </row>
    <row r="76" spans="1:26" ht="12.75" customHeight="1" x14ac:dyDescent="0.2">
      <c r="A76" s="276"/>
      <c r="B76" s="151" t="s">
        <v>2950</v>
      </c>
      <c r="C76" s="274" t="s">
        <v>2992</v>
      </c>
      <c r="D76" s="255">
        <v>0</v>
      </c>
      <c r="E76" s="127"/>
      <c r="F76" s="127"/>
      <c r="G76" s="127"/>
      <c r="H76" s="127"/>
      <c r="I76" s="127"/>
      <c r="J76" s="127"/>
      <c r="K76" s="127"/>
      <c r="L76" s="127"/>
      <c r="M76" s="127"/>
      <c r="N76" s="127"/>
      <c r="O76" s="127"/>
      <c r="P76" s="127"/>
      <c r="Q76" s="127"/>
      <c r="R76" s="127"/>
      <c r="S76" s="127"/>
      <c r="T76" s="127"/>
      <c r="U76" s="127"/>
      <c r="V76"/>
      <c r="W76"/>
      <c r="X76"/>
      <c r="Y76"/>
      <c r="Z76"/>
    </row>
    <row r="77" spans="1:26" ht="12.75" customHeight="1" x14ac:dyDescent="0.2">
      <c r="A77" s="276"/>
      <c r="B77" s="151" t="s">
        <v>2952</v>
      </c>
      <c r="C77" s="274" t="s">
        <v>2993</v>
      </c>
      <c r="D77" s="255">
        <v>0</v>
      </c>
      <c r="E77" s="127"/>
      <c r="F77" s="127"/>
      <c r="G77" s="127"/>
      <c r="H77" s="127"/>
      <c r="I77" s="127"/>
      <c r="J77" s="127"/>
      <c r="K77" s="127"/>
      <c r="L77" s="127"/>
      <c r="M77" s="127"/>
      <c r="N77" s="127"/>
      <c r="O77" s="127"/>
      <c r="P77" s="127"/>
      <c r="Q77" s="127"/>
      <c r="R77" s="127"/>
      <c r="S77" s="127"/>
      <c r="T77" s="127"/>
      <c r="U77" s="127"/>
      <c r="V77"/>
      <c r="W77"/>
      <c r="X77"/>
      <c r="Y77"/>
      <c r="Z77"/>
    </row>
    <row r="78" spans="1:26" ht="12.75" customHeight="1" x14ac:dyDescent="0.2">
      <c r="A78" s="276"/>
      <c r="B78" s="151" t="s">
        <v>2954</v>
      </c>
      <c r="C78" s="274" t="s">
        <v>2994</v>
      </c>
      <c r="D78" s="255">
        <v>0</v>
      </c>
      <c r="E78" s="127"/>
      <c r="F78" s="127"/>
      <c r="G78" s="127"/>
      <c r="H78" s="127"/>
      <c r="I78" s="127"/>
      <c r="J78" s="127"/>
      <c r="K78" s="127"/>
      <c r="L78" s="127"/>
      <c r="M78" s="127"/>
      <c r="N78" s="127"/>
      <c r="O78" s="127"/>
      <c r="P78" s="127"/>
      <c r="Q78" s="127"/>
      <c r="R78" s="127"/>
      <c r="S78" s="127"/>
      <c r="T78" s="127"/>
      <c r="U78" s="127"/>
      <c r="V78"/>
      <c r="W78"/>
      <c r="X78"/>
      <c r="Y78"/>
      <c r="Z78"/>
    </row>
    <row r="79" spans="1:26" ht="12.75" customHeight="1" x14ac:dyDescent="0.2">
      <c r="A79" s="272"/>
      <c r="B79" s="151" t="s">
        <v>2956</v>
      </c>
      <c r="C79" s="274" t="s">
        <v>2995</v>
      </c>
      <c r="D79" s="255">
        <v>0</v>
      </c>
      <c r="E79" s="127"/>
      <c r="F79" s="127"/>
      <c r="G79" s="127"/>
      <c r="H79" s="127"/>
      <c r="I79" s="127"/>
      <c r="J79" s="127"/>
      <c r="K79" s="127"/>
      <c r="L79" s="127"/>
      <c r="M79" s="127"/>
      <c r="N79" s="127"/>
      <c r="O79" s="127"/>
      <c r="P79" s="127"/>
      <c r="Q79" s="127"/>
      <c r="R79" s="127"/>
      <c r="S79" s="127"/>
      <c r="T79" s="127"/>
      <c r="U79" s="127"/>
      <c r="V79"/>
      <c r="W79"/>
      <c r="X79"/>
      <c r="Y79"/>
      <c r="Z79"/>
    </row>
    <row r="80" spans="1:26" ht="24" customHeight="1" x14ac:dyDescent="0.2">
      <c r="A80" s="272" t="s">
        <v>2310</v>
      </c>
      <c r="B80" s="278" t="s">
        <v>2996</v>
      </c>
      <c r="C80" s="274" t="s">
        <v>2997</v>
      </c>
      <c r="D80" s="275">
        <f>SUM(D81:D84)</f>
        <v>0</v>
      </c>
      <c r="E80" s="127"/>
      <c r="F80" s="127"/>
      <c r="G80" s="127"/>
      <c r="H80" s="127"/>
      <c r="I80" s="127"/>
      <c r="J80" s="127"/>
      <c r="K80" s="127"/>
      <c r="L80" s="127"/>
      <c r="M80" s="127"/>
      <c r="N80" s="127"/>
      <c r="O80" s="127"/>
      <c r="P80" s="127"/>
      <c r="Q80" s="127"/>
      <c r="R80" s="127"/>
      <c r="S80" s="127"/>
      <c r="T80" s="127"/>
      <c r="U80" s="127"/>
      <c r="V80"/>
      <c r="W80"/>
      <c r="X80"/>
      <c r="Y80"/>
      <c r="Z80"/>
    </row>
    <row r="81" spans="1:26" ht="12.75" customHeight="1" x14ac:dyDescent="0.2">
      <c r="A81" s="272"/>
      <c r="B81" s="151" t="s">
        <v>2950</v>
      </c>
      <c r="C81" s="274" t="s">
        <v>2998</v>
      </c>
      <c r="D81" s="255">
        <v>0</v>
      </c>
      <c r="E81" s="127"/>
      <c r="F81" s="127"/>
      <c r="G81" s="127"/>
      <c r="H81" s="127"/>
      <c r="I81" s="127"/>
      <c r="J81" s="127"/>
      <c r="K81" s="127"/>
      <c r="L81" s="127"/>
      <c r="M81" s="127"/>
      <c r="N81" s="127"/>
      <c r="O81" s="127"/>
      <c r="P81" s="127"/>
      <c r="Q81" s="127"/>
      <c r="R81" s="127"/>
      <c r="S81" s="127"/>
      <c r="T81" s="127"/>
      <c r="U81" s="127"/>
      <c r="V81"/>
      <c r="W81"/>
      <c r="X81"/>
      <c r="Y81"/>
      <c r="Z81"/>
    </row>
    <row r="82" spans="1:26" ht="12.75" customHeight="1" x14ac:dyDescent="0.2">
      <c r="A82" s="272"/>
      <c r="B82" s="151" t="s">
        <v>2952</v>
      </c>
      <c r="C82" s="274" t="s">
        <v>2999</v>
      </c>
      <c r="D82" s="255">
        <v>0</v>
      </c>
      <c r="E82" s="127"/>
      <c r="F82" s="127"/>
      <c r="G82" s="127"/>
      <c r="H82" s="127"/>
      <c r="I82" s="127"/>
      <c r="J82" s="127"/>
      <c r="K82" s="127"/>
      <c r="L82" s="127"/>
      <c r="M82" s="127"/>
      <c r="N82" s="127"/>
      <c r="O82" s="127"/>
      <c r="P82" s="127"/>
      <c r="Q82" s="127"/>
      <c r="R82" s="127"/>
      <c r="S82" s="127"/>
      <c r="T82" s="127"/>
      <c r="U82" s="127"/>
      <c r="V82"/>
      <c r="W82"/>
      <c r="X82"/>
      <c r="Y82"/>
      <c r="Z82"/>
    </row>
    <row r="83" spans="1:26" ht="12.75" customHeight="1" x14ac:dyDescent="0.2">
      <c r="A83" s="272"/>
      <c r="B83" s="151" t="s">
        <v>2954</v>
      </c>
      <c r="C83" s="274" t="s">
        <v>3000</v>
      </c>
      <c r="D83" s="255">
        <v>0</v>
      </c>
      <c r="E83" s="127"/>
      <c r="F83" s="127"/>
      <c r="G83" s="127"/>
      <c r="H83" s="127"/>
      <c r="I83" s="127"/>
      <c r="J83" s="127"/>
      <c r="K83" s="127"/>
      <c r="L83" s="127"/>
      <c r="M83" s="127"/>
      <c r="N83" s="127"/>
      <c r="O83" s="127"/>
      <c r="P83" s="127"/>
      <c r="Q83" s="127"/>
      <c r="R83" s="127"/>
      <c r="S83" s="127"/>
      <c r="T83" s="127"/>
      <c r="U83" s="127"/>
      <c r="V83"/>
      <c r="W83"/>
      <c r="X83"/>
      <c r="Y83"/>
      <c r="Z83"/>
    </row>
    <row r="84" spans="1:26" ht="12.75" customHeight="1" x14ac:dyDescent="0.2">
      <c r="A84" s="272"/>
      <c r="B84" s="151" t="s">
        <v>2956</v>
      </c>
      <c r="C84" s="274" t="s">
        <v>3001</v>
      </c>
      <c r="D84" s="255">
        <v>0</v>
      </c>
      <c r="E84" s="127"/>
      <c r="F84" s="127"/>
      <c r="G84" s="127"/>
      <c r="H84" s="127"/>
      <c r="I84" s="127"/>
      <c r="J84" s="127"/>
      <c r="K84" s="127"/>
      <c r="L84" s="127"/>
      <c r="M84" s="127"/>
      <c r="N84" s="127"/>
      <c r="O84" s="127"/>
      <c r="P84" s="127"/>
      <c r="Q84" s="127"/>
      <c r="R84" s="127"/>
      <c r="S84" s="127"/>
      <c r="T84" s="127"/>
      <c r="U84" s="127"/>
      <c r="V84"/>
      <c r="W84"/>
      <c r="X84"/>
      <c r="Y84"/>
      <c r="Z84"/>
    </row>
    <row r="85" spans="1:26" ht="12.75" customHeight="1" x14ac:dyDescent="0.2">
      <c r="A85" s="272" t="s">
        <v>2312</v>
      </c>
      <c r="B85" s="278" t="s">
        <v>3002</v>
      </c>
      <c r="C85" s="274" t="s">
        <v>3003</v>
      </c>
      <c r="D85" s="275">
        <f>SUM(D86:D89)</f>
        <v>0</v>
      </c>
      <c r="E85" s="127"/>
      <c r="F85" s="127"/>
      <c r="G85" s="127"/>
      <c r="H85" s="127"/>
      <c r="I85" s="127"/>
      <c r="J85" s="127"/>
      <c r="K85" s="127"/>
      <c r="L85" s="127"/>
      <c r="M85" s="127"/>
      <c r="N85" s="127"/>
      <c r="O85" s="127"/>
      <c r="P85" s="127"/>
      <c r="Q85" s="127"/>
      <c r="R85" s="127"/>
      <c r="S85" s="127"/>
      <c r="T85" s="127"/>
      <c r="U85" s="127"/>
      <c r="V85"/>
      <c r="W85"/>
      <c r="X85"/>
      <c r="Y85"/>
      <c r="Z85"/>
    </row>
    <row r="86" spans="1:26" ht="12.75" customHeight="1" x14ac:dyDescent="0.2">
      <c r="A86" s="272"/>
      <c r="B86" s="151" t="s">
        <v>2950</v>
      </c>
      <c r="C86" s="274" t="s">
        <v>3004</v>
      </c>
      <c r="D86" s="255">
        <v>0</v>
      </c>
      <c r="E86" s="127"/>
      <c r="F86" s="127"/>
      <c r="G86" s="127"/>
      <c r="H86" s="127"/>
      <c r="I86" s="127"/>
      <c r="J86" s="127"/>
      <c r="K86" s="127"/>
      <c r="L86" s="127"/>
      <c r="M86" s="127"/>
      <c r="N86" s="127"/>
      <c r="O86" s="127"/>
      <c r="P86" s="127"/>
      <c r="Q86" s="127"/>
      <c r="R86" s="127"/>
      <c r="S86" s="127"/>
      <c r="T86" s="127"/>
      <c r="U86" s="127"/>
      <c r="V86"/>
      <c r="W86"/>
      <c r="X86"/>
      <c r="Y86"/>
      <c r="Z86"/>
    </row>
    <row r="87" spans="1:26" ht="12.75" customHeight="1" x14ac:dyDescent="0.2">
      <c r="A87" s="272"/>
      <c r="B87" s="151" t="s">
        <v>2952</v>
      </c>
      <c r="C87" s="274" t="s">
        <v>3005</v>
      </c>
      <c r="D87" s="255">
        <v>0</v>
      </c>
      <c r="E87" s="127"/>
      <c r="F87" s="127"/>
      <c r="G87" s="127"/>
      <c r="H87" s="127"/>
      <c r="I87" s="127"/>
      <c r="J87" s="127"/>
      <c r="K87" s="127"/>
      <c r="L87" s="127"/>
      <c r="M87" s="127"/>
      <c r="N87" s="127"/>
      <c r="O87" s="127"/>
      <c r="P87" s="127"/>
      <c r="Q87" s="127"/>
      <c r="R87" s="127"/>
      <c r="S87" s="127"/>
      <c r="T87" s="127"/>
      <c r="U87" s="127"/>
      <c r="V87"/>
      <c r="W87"/>
      <c r="X87"/>
      <c r="Y87"/>
      <c r="Z87"/>
    </row>
    <row r="88" spans="1:26" ht="12.75" customHeight="1" x14ac:dyDescent="0.2">
      <c r="A88" s="272"/>
      <c r="B88" s="151" t="s">
        <v>2954</v>
      </c>
      <c r="C88" s="274" t="s">
        <v>3006</v>
      </c>
      <c r="D88" s="255">
        <v>0</v>
      </c>
      <c r="E88" s="127"/>
      <c r="F88" s="127"/>
      <c r="G88" s="127"/>
      <c r="H88" s="127"/>
      <c r="I88" s="127"/>
      <c r="J88" s="127"/>
      <c r="K88" s="127"/>
      <c r="L88" s="127"/>
      <c r="M88" s="127"/>
      <c r="N88" s="127"/>
      <c r="O88" s="127"/>
      <c r="P88" s="127"/>
      <c r="Q88" s="127"/>
      <c r="R88" s="127"/>
      <c r="S88" s="127"/>
      <c r="T88" s="127"/>
      <c r="U88" s="127"/>
      <c r="V88"/>
      <c r="W88"/>
      <c r="X88"/>
      <c r="Y88"/>
      <c r="Z88"/>
    </row>
    <row r="89" spans="1:26" ht="12.75" customHeight="1" x14ac:dyDescent="0.2">
      <c r="A89" s="272"/>
      <c r="B89" s="151" t="s">
        <v>2956</v>
      </c>
      <c r="C89" s="274" t="s">
        <v>3007</v>
      </c>
      <c r="D89" s="255">
        <v>0</v>
      </c>
      <c r="E89" s="127"/>
      <c r="F89" s="127"/>
      <c r="G89" s="127"/>
      <c r="H89" s="127"/>
      <c r="I89" s="127"/>
      <c r="J89" s="127"/>
      <c r="K89" s="127"/>
      <c r="L89" s="127"/>
      <c r="M89" s="127"/>
      <c r="N89" s="127"/>
      <c r="O89" s="127"/>
      <c r="P89" s="127"/>
      <c r="Q89" s="127"/>
      <c r="R89" s="127"/>
      <c r="S89" s="127"/>
      <c r="T89" s="127"/>
      <c r="U89" s="127"/>
      <c r="V89"/>
      <c r="W89"/>
      <c r="X89"/>
      <c r="Y89"/>
      <c r="Z89"/>
    </row>
    <row r="90" spans="1:26" ht="12.75" customHeight="1" x14ac:dyDescent="0.2">
      <c r="A90" s="272" t="s">
        <v>2314</v>
      </c>
      <c r="B90" s="273" t="s">
        <v>3008</v>
      </c>
      <c r="C90" s="274" t="s">
        <v>3009</v>
      </c>
      <c r="D90" s="275">
        <f>SUM(D91:D94)</f>
        <v>6643.08</v>
      </c>
      <c r="E90" s="127"/>
      <c r="F90" s="127"/>
      <c r="G90" s="127"/>
      <c r="H90" s="127"/>
      <c r="I90" s="127"/>
      <c r="J90" s="127"/>
      <c r="K90" s="127"/>
      <c r="L90" s="127"/>
      <c r="M90" s="127"/>
      <c r="N90" s="127"/>
      <c r="O90" s="127"/>
      <c r="P90" s="127"/>
      <c r="Q90" s="127"/>
      <c r="R90" s="127"/>
      <c r="S90" s="127"/>
      <c r="T90" s="127"/>
      <c r="U90" s="127"/>
      <c r="V90"/>
      <c r="W90"/>
      <c r="X90"/>
      <c r="Y90"/>
      <c r="Z90"/>
    </row>
    <row r="91" spans="1:26" ht="12.75" customHeight="1" x14ac:dyDescent="0.2">
      <c r="A91" s="272"/>
      <c r="B91" s="151" t="s">
        <v>2950</v>
      </c>
      <c r="C91" s="274" t="s">
        <v>3010</v>
      </c>
      <c r="D91" s="255">
        <v>0</v>
      </c>
      <c r="E91" s="127"/>
      <c r="F91" s="127"/>
      <c r="G91" s="127"/>
      <c r="H91" s="127"/>
      <c r="I91" s="127"/>
      <c r="J91" s="127"/>
      <c r="K91" s="127"/>
      <c r="L91" s="127"/>
      <c r="M91" s="127"/>
      <c r="N91" s="127"/>
      <c r="O91" s="127"/>
      <c r="P91" s="127"/>
      <c r="Q91" s="127"/>
      <c r="R91" s="127"/>
      <c r="S91" s="127"/>
      <c r="T91" s="127"/>
      <c r="U91" s="127"/>
      <c r="V91"/>
      <c r="W91"/>
      <c r="X91"/>
      <c r="Y91"/>
      <c r="Z91"/>
    </row>
    <row r="92" spans="1:26" ht="12.75" customHeight="1" x14ac:dyDescent="0.2">
      <c r="A92" s="272"/>
      <c r="B92" s="151" t="s">
        <v>2952</v>
      </c>
      <c r="C92" s="274" t="s">
        <v>3011</v>
      </c>
      <c r="D92" s="255">
        <v>0</v>
      </c>
      <c r="E92" s="127"/>
      <c r="F92" s="127"/>
      <c r="G92" s="127"/>
      <c r="H92" s="127"/>
      <c r="I92" s="127"/>
      <c r="J92" s="127"/>
      <c r="K92" s="127"/>
      <c r="L92" s="127"/>
      <c r="M92" s="127"/>
      <c r="N92" s="127"/>
      <c r="O92" s="127"/>
      <c r="P92" s="127"/>
      <c r="Q92" s="127"/>
      <c r="R92" s="127"/>
      <c r="S92" s="127"/>
      <c r="T92" s="127"/>
      <c r="U92" s="127"/>
      <c r="V92"/>
      <c r="W92"/>
      <c r="X92"/>
      <c r="Y92"/>
      <c r="Z92"/>
    </row>
    <row r="93" spans="1:26" ht="12.75" customHeight="1" x14ac:dyDescent="0.2">
      <c r="A93" s="276"/>
      <c r="B93" s="151" t="s">
        <v>2954</v>
      </c>
      <c r="C93" s="274" t="s">
        <v>3012</v>
      </c>
      <c r="D93" s="255">
        <v>0</v>
      </c>
      <c r="E93" s="127"/>
      <c r="F93" s="127"/>
      <c r="G93" s="127"/>
      <c r="H93" s="127"/>
      <c r="I93" s="127"/>
      <c r="J93" s="127"/>
      <c r="K93" s="127"/>
      <c r="L93" s="127"/>
      <c r="M93" s="127"/>
      <c r="N93" s="127"/>
      <c r="O93" s="127"/>
      <c r="P93" s="127"/>
      <c r="Q93" s="127"/>
      <c r="R93" s="127"/>
      <c r="S93" s="127"/>
      <c r="T93" s="127"/>
      <c r="U93" s="127"/>
      <c r="V93"/>
      <c r="W93"/>
      <c r="X93"/>
      <c r="Y93"/>
      <c r="Z93"/>
    </row>
    <row r="94" spans="1:26" ht="12.75" customHeight="1" x14ac:dyDescent="0.2">
      <c r="A94" s="276"/>
      <c r="B94" s="151" t="s">
        <v>2956</v>
      </c>
      <c r="C94" s="274" t="s">
        <v>3013</v>
      </c>
      <c r="D94" s="255">
        <v>6643.08</v>
      </c>
      <c r="E94" s="127"/>
      <c r="F94" s="127"/>
      <c r="G94" s="127"/>
      <c r="H94" s="127"/>
      <c r="I94" s="127"/>
      <c r="J94" s="127"/>
      <c r="K94" s="127"/>
      <c r="L94" s="127"/>
      <c r="M94" s="127"/>
      <c r="N94" s="127"/>
      <c r="O94" s="127"/>
      <c r="P94" s="127"/>
      <c r="Q94" s="127"/>
      <c r="R94" s="127"/>
      <c r="S94" s="127"/>
      <c r="T94" s="127"/>
      <c r="U94" s="127"/>
      <c r="V94"/>
      <c r="W94"/>
      <c r="X94"/>
      <c r="Y94"/>
      <c r="Z94"/>
    </row>
    <row r="95" spans="1:26" ht="36" customHeight="1" x14ac:dyDescent="0.2">
      <c r="A95" s="272" t="s">
        <v>2906</v>
      </c>
      <c r="B95" s="273" t="s">
        <v>3014</v>
      </c>
      <c r="C95" s="274" t="s">
        <v>3015</v>
      </c>
      <c r="D95" s="275">
        <f>SUM(D96:D100)</f>
        <v>0</v>
      </c>
      <c r="E95" s="127"/>
      <c r="F95" s="127"/>
      <c r="G95" s="127"/>
      <c r="H95" s="127"/>
      <c r="I95" s="127"/>
      <c r="J95" s="127"/>
      <c r="K95" s="127"/>
      <c r="L95" s="127"/>
      <c r="M95" s="127"/>
      <c r="N95" s="127"/>
      <c r="O95" s="127"/>
      <c r="P95" s="127"/>
      <c r="Q95" s="127"/>
      <c r="R95" s="127"/>
      <c r="S95" s="127"/>
      <c r="T95" s="127"/>
      <c r="U95" s="127"/>
      <c r="V95"/>
      <c r="W95"/>
      <c r="X95"/>
      <c r="Y95"/>
      <c r="Z95"/>
    </row>
    <row r="96" spans="1:26" ht="12.75" customHeight="1" x14ac:dyDescent="0.2">
      <c r="A96" s="276" t="s">
        <v>2909</v>
      </c>
      <c r="B96" s="151" t="s">
        <v>2910</v>
      </c>
      <c r="C96" s="274" t="s">
        <v>3016</v>
      </c>
      <c r="D96" s="255">
        <v>0</v>
      </c>
      <c r="E96" s="127"/>
      <c r="F96" s="127"/>
      <c r="G96" s="127"/>
      <c r="H96" s="127"/>
      <c r="I96" s="127"/>
      <c r="J96" s="127"/>
      <c r="K96" s="127"/>
      <c r="L96" s="127"/>
      <c r="M96" s="127"/>
      <c r="N96" s="127"/>
      <c r="O96" s="127"/>
      <c r="P96" s="127"/>
      <c r="Q96" s="127"/>
      <c r="R96" s="127"/>
      <c r="S96" s="127"/>
      <c r="T96" s="127"/>
      <c r="U96" s="127"/>
      <c r="V96"/>
      <c r="W96"/>
      <c r="X96"/>
      <c r="Y96"/>
      <c r="Z96"/>
    </row>
    <row r="97" spans="1:26" ht="12.75" customHeight="1" x14ac:dyDescent="0.2">
      <c r="A97" s="276" t="s">
        <v>2912</v>
      </c>
      <c r="B97" s="151" t="s">
        <v>2327</v>
      </c>
      <c r="C97" s="274" t="s">
        <v>3017</v>
      </c>
      <c r="D97" s="255">
        <v>0</v>
      </c>
      <c r="E97" s="127"/>
      <c r="F97" s="127"/>
      <c r="G97" s="127"/>
      <c r="H97" s="127"/>
      <c r="I97" s="127"/>
      <c r="J97" s="127"/>
      <c r="K97" s="127"/>
      <c r="L97" s="127"/>
      <c r="M97" s="127"/>
      <c r="N97" s="127"/>
      <c r="O97" s="127"/>
      <c r="P97" s="127"/>
      <c r="Q97" s="127"/>
      <c r="R97" s="127"/>
      <c r="S97" s="127"/>
      <c r="T97" s="127"/>
      <c r="U97" s="127"/>
      <c r="V97"/>
      <c r="W97"/>
      <c r="X97"/>
      <c r="Y97"/>
      <c r="Z97"/>
    </row>
    <row r="98" spans="1:26" ht="12.75" customHeight="1" x14ac:dyDescent="0.2">
      <c r="A98" s="276" t="s">
        <v>2914</v>
      </c>
      <c r="B98" s="151" t="s">
        <v>2331</v>
      </c>
      <c r="C98" s="274" t="s">
        <v>3018</v>
      </c>
      <c r="D98" s="255">
        <v>0</v>
      </c>
      <c r="E98" s="127"/>
      <c r="F98" s="127"/>
      <c r="G98" s="127"/>
      <c r="H98" s="127"/>
      <c r="I98" s="127"/>
      <c r="J98" s="127"/>
      <c r="K98" s="127"/>
      <c r="L98" s="127"/>
      <c r="M98" s="127"/>
      <c r="N98" s="127"/>
      <c r="O98" s="127"/>
      <c r="P98" s="127"/>
      <c r="Q98" s="127"/>
      <c r="R98" s="127"/>
      <c r="S98" s="127"/>
      <c r="T98" s="127"/>
      <c r="U98" s="127"/>
      <c r="V98"/>
      <c r="W98"/>
      <c r="X98"/>
      <c r="Y98"/>
      <c r="Z98"/>
    </row>
    <row r="99" spans="1:26" ht="24" customHeight="1" x14ac:dyDescent="0.2">
      <c r="A99" s="276" t="s">
        <v>2941</v>
      </c>
      <c r="B99" s="151" t="s">
        <v>2917</v>
      </c>
      <c r="C99" s="274" t="s">
        <v>3019</v>
      </c>
      <c r="D99" s="255">
        <v>0</v>
      </c>
      <c r="E99" s="127"/>
      <c r="F99" s="127"/>
      <c r="G99" s="127"/>
      <c r="H99" s="127"/>
      <c r="I99" s="127"/>
      <c r="J99" s="127"/>
      <c r="K99" s="127"/>
      <c r="L99" s="127"/>
      <c r="M99" s="127"/>
      <c r="N99" s="127"/>
      <c r="O99" s="127"/>
      <c r="P99" s="127"/>
      <c r="Q99" s="127"/>
      <c r="R99" s="127"/>
      <c r="S99" s="127"/>
      <c r="T99" s="127"/>
      <c r="U99" s="127"/>
      <c r="V99"/>
      <c r="W99"/>
      <c r="X99"/>
      <c r="Y99"/>
      <c r="Z99"/>
    </row>
    <row r="100" spans="1:26" ht="24" customHeight="1" x14ac:dyDescent="0.2">
      <c r="A100" s="276" t="s">
        <v>2919</v>
      </c>
      <c r="B100" s="151" t="s">
        <v>2920</v>
      </c>
      <c r="C100" s="274" t="s">
        <v>3020</v>
      </c>
      <c r="D100" s="255">
        <v>0</v>
      </c>
      <c r="E100" s="127"/>
      <c r="F100" s="127"/>
      <c r="G100" s="127"/>
      <c r="H100" s="127"/>
      <c r="I100" s="127"/>
      <c r="J100" s="127"/>
      <c r="K100" s="127"/>
      <c r="L100" s="127"/>
      <c r="M100" s="127"/>
      <c r="N100" s="127"/>
      <c r="O100" s="127"/>
      <c r="P100" s="127"/>
      <c r="Q100" s="127"/>
      <c r="R100" s="127"/>
      <c r="S100" s="127"/>
      <c r="T100" s="127"/>
      <c r="U100" s="127"/>
      <c r="V100"/>
      <c r="W100"/>
      <c r="X100"/>
      <c r="Y100"/>
      <c r="Z100"/>
    </row>
    <row r="101" spans="1:26" ht="24" customHeight="1" x14ac:dyDescent="0.2">
      <c r="A101" s="272"/>
      <c r="B101" s="273" t="s">
        <v>3021</v>
      </c>
      <c r="C101" s="274" t="s">
        <v>3022</v>
      </c>
      <c r="D101" s="275">
        <v>238338.46</v>
      </c>
      <c r="E101" s="127"/>
      <c r="F101" s="127"/>
      <c r="G101" s="127"/>
      <c r="H101" s="127"/>
      <c r="I101" s="127"/>
      <c r="J101" s="127"/>
      <c r="K101" s="127"/>
      <c r="L101" s="127"/>
      <c r="M101" s="127"/>
      <c r="N101" s="127"/>
      <c r="O101" s="127"/>
      <c r="P101" s="127"/>
      <c r="Q101" s="127"/>
      <c r="R101" s="127"/>
      <c r="S101" s="127"/>
      <c r="T101" s="127"/>
      <c r="U101" s="127"/>
      <c r="V101"/>
      <c r="W101"/>
      <c r="X101"/>
      <c r="Y101"/>
      <c r="Z101"/>
    </row>
    <row r="102" spans="1:26" ht="12.75" customHeight="1" x14ac:dyDescent="0.2">
      <c r="A102" s="276"/>
      <c r="B102" s="151" t="s">
        <v>2891</v>
      </c>
      <c r="C102" s="274" t="s">
        <v>3023</v>
      </c>
      <c r="D102" s="255">
        <v>238338.46</v>
      </c>
      <c r="E102" s="127"/>
      <c r="F102" s="127"/>
      <c r="G102" s="127"/>
      <c r="H102" s="127"/>
      <c r="I102" s="127"/>
      <c r="J102" s="127"/>
      <c r="K102" s="127"/>
      <c r="L102" s="127"/>
      <c r="M102" s="127"/>
      <c r="N102" s="127"/>
      <c r="O102" s="127"/>
      <c r="P102" s="127"/>
      <c r="Q102" s="127"/>
      <c r="R102" s="127"/>
      <c r="S102" s="127"/>
      <c r="T102" s="127"/>
      <c r="U102" s="127"/>
      <c r="V102"/>
      <c r="W102"/>
      <c r="X102"/>
      <c r="Y102"/>
      <c r="Z102"/>
    </row>
    <row r="103" spans="1:26" ht="12.75" customHeight="1" x14ac:dyDescent="0.2">
      <c r="A103" s="276" t="s">
        <v>2290</v>
      </c>
      <c r="B103" s="151" t="s">
        <v>2872</v>
      </c>
      <c r="C103" s="274" t="s">
        <v>3024</v>
      </c>
      <c r="D103" s="255">
        <v>0</v>
      </c>
      <c r="E103" s="127"/>
      <c r="F103" s="127"/>
      <c r="G103" s="127"/>
      <c r="H103" s="127"/>
      <c r="I103" s="127"/>
      <c r="J103" s="127"/>
      <c r="K103" s="127"/>
      <c r="L103" s="127"/>
      <c r="M103" s="127"/>
      <c r="N103" s="127"/>
      <c r="O103" s="127"/>
      <c r="P103" s="127"/>
      <c r="Q103" s="127"/>
      <c r="R103" s="127"/>
      <c r="S103" s="127"/>
      <c r="T103" s="127"/>
      <c r="U103" s="127"/>
      <c r="V103"/>
      <c r="W103"/>
      <c r="X103"/>
      <c r="Y103"/>
      <c r="Z103"/>
    </row>
    <row r="104" spans="1:26" ht="12.75" customHeight="1" x14ac:dyDescent="0.2">
      <c r="A104" s="276" t="s">
        <v>2314</v>
      </c>
      <c r="B104" s="151" t="s">
        <v>2315</v>
      </c>
      <c r="C104" s="274" t="s">
        <v>3025</v>
      </c>
      <c r="D104" s="255">
        <v>0</v>
      </c>
      <c r="E104" s="127"/>
      <c r="F104" s="127"/>
      <c r="G104" s="127"/>
      <c r="H104" s="127"/>
      <c r="I104" s="127"/>
      <c r="J104" s="127"/>
      <c r="K104" s="127"/>
      <c r="L104" s="127"/>
      <c r="M104" s="127"/>
      <c r="N104" s="127"/>
      <c r="O104" s="127"/>
      <c r="P104" s="127"/>
      <c r="Q104" s="127"/>
      <c r="R104" s="127"/>
      <c r="S104" s="127"/>
      <c r="T104" s="127"/>
      <c r="U104" s="127"/>
      <c r="V104"/>
      <c r="W104"/>
      <c r="X104"/>
      <c r="Y104"/>
      <c r="Z104"/>
    </row>
    <row r="105" spans="1:26" ht="12.75" customHeight="1" x14ac:dyDescent="0.2">
      <c r="A105" s="279" t="s">
        <v>2906</v>
      </c>
      <c r="B105" s="160" t="s">
        <v>3026</v>
      </c>
      <c r="C105" s="280" t="s">
        <v>3027</v>
      </c>
      <c r="D105" s="258">
        <v>0</v>
      </c>
      <c r="E105" s="127"/>
      <c r="F105" s="127"/>
      <c r="G105" s="127"/>
      <c r="H105" s="127"/>
      <c r="I105" s="127"/>
      <c r="J105" s="127"/>
      <c r="K105" s="127"/>
      <c r="L105" s="127"/>
      <c r="M105" s="127"/>
      <c r="N105" s="127"/>
      <c r="O105" s="127"/>
      <c r="P105" s="127"/>
      <c r="Q105" s="127"/>
      <c r="R105" s="127"/>
      <c r="S105" s="127"/>
      <c r="T105" s="127"/>
      <c r="U105" s="127"/>
      <c r="V105"/>
      <c r="W105"/>
      <c r="X105"/>
      <c r="Y105"/>
      <c r="Z105"/>
    </row>
    <row r="106" spans="1:26" ht="15" customHeight="1" x14ac:dyDescent="0.2">
      <c r="A106" s="185"/>
      <c r="B106" s="185"/>
      <c r="C106" s="281"/>
      <c r="D106" s="127"/>
      <c r="E106" s="198"/>
      <c r="F106" s="198"/>
      <c r="G106" s="198"/>
      <c r="H106" s="198"/>
      <c r="I106" s="198"/>
      <c r="J106" s="198"/>
      <c r="K106" s="198"/>
      <c r="L106" s="198"/>
      <c r="M106" s="198"/>
      <c r="N106" s="198"/>
      <c r="O106" s="198"/>
      <c r="P106" s="198"/>
      <c r="Q106" s="198"/>
      <c r="R106" s="198"/>
      <c r="S106" s="198"/>
      <c r="T106" s="198"/>
      <c r="U106" s="198"/>
      <c r="V106"/>
      <c r="W106"/>
      <c r="X106"/>
      <c r="Y106"/>
      <c r="Z106"/>
    </row>
    <row r="107" spans="1:26" ht="15" customHeight="1" x14ac:dyDescent="0.2">
      <c r="A107" s="185"/>
      <c r="B107" s="185"/>
      <c r="C107" s="281"/>
      <c r="D107" s="127"/>
      <c r="E107" s="198"/>
      <c r="F107" s="198"/>
      <c r="G107" s="198"/>
      <c r="H107" s="198"/>
      <c r="I107" s="198"/>
      <c r="J107" s="198"/>
      <c r="K107" s="198"/>
      <c r="L107" s="198"/>
      <c r="M107" s="198"/>
      <c r="N107" s="198"/>
      <c r="O107" s="198"/>
      <c r="P107" s="198"/>
      <c r="Q107" s="198"/>
      <c r="R107" s="198"/>
      <c r="S107" s="198"/>
      <c r="T107" s="198"/>
      <c r="U107" s="198"/>
      <c r="V107"/>
      <c r="W107"/>
      <c r="X107"/>
      <c r="Y107"/>
      <c r="Z107"/>
    </row>
    <row r="108" spans="1:26" ht="15" customHeight="1" x14ac:dyDescent="0.2">
      <c r="A108" s="185"/>
      <c r="B108" s="185"/>
      <c r="C108" s="282"/>
      <c r="D108" s="198"/>
      <c r="E108" s="198"/>
      <c r="F108" s="198"/>
      <c r="G108" s="198"/>
      <c r="H108" s="198"/>
      <c r="I108" s="198"/>
      <c r="J108" s="198"/>
      <c r="K108" s="198"/>
      <c r="L108" s="198"/>
      <c r="M108" s="198"/>
      <c r="N108" s="198"/>
      <c r="O108" s="198"/>
      <c r="P108" s="198"/>
      <c r="Q108" s="198"/>
      <c r="R108" s="198"/>
      <c r="S108" s="198"/>
      <c r="T108" s="198"/>
      <c r="U108" s="198"/>
      <c r="V108"/>
      <c r="W108"/>
      <c r="X108"/>
      <c r="Y108"/>
      <c r="Z108"/>
    </row>
    <row r="109" spans="1:26" ht="12.75" customHeight="1" x14ac:dyDescent="0.2">
      <c r="A109" s="260"/>
      <c r="B109" s="260"/>
      <c r="C109" s="283"/>
      <c r="D109" s="127"/>
      <c r="E109" s="127"/>
      <c r="F109" s="127"/>
      <c r="G109" s="127"/>
      <c r="H109" s="127"/>
      <c r="I109" s="127"/>
      <c r="J109" s="127"/>
      <c r="K109" s="127"/>
      <c r="L109" s="127"/>
      <c r="M109" s="127"/>
      <c r="N109" s="127"/>
      <c r="O109" s="127"/>
      <c r="P109" s="127"/>
      <c r="Q109" s="127"/>
      <c r="R109" s="127"/>
      <c r="S109" s="127"/>
      <c r="T109" s="127"/>
      <c r="U109" s="127"/>
      <c r="V109"/>
      <c r="W109"/>
      <c r="X109"/>
      <c r="Y109"/>
      <c r="Z109"/>
    </row>
    <row r="110" spans="1:26" ht="12.75" customHeight="1" x14ac:dyDescent="0.2">
      <c r="A110" s="260"/>
      <c r="B110" s="260"/>
      <c r="C110" s="283"/>
      <c r="D110" s="127"/>
      <c r="E110" s="127"/>
      <c r="F110" s="127"/>
      <c r="G110" s="127"/>
      <c r="H110" s="127"/>
      <c r="I110" s="127"/>
      <c r="J110" s="127"/>
      <c r="K110" s="127"/>
      <c r="L110" s="127"/>
      <c r="M110" s="127"/>
      <c r="N110" s="127"/>
      <c r="O110" s="127"/>
      <c r="P110" s="127"/>
      <c r="Q110" s="127"/>
      <c r="R110" s="127"/>
      <c r="S110" s="127"/>
      <c r="T110" s="127"/>
      <c r="U110" s="127"/>
      <c r="V110"/>
      <c r="W110"/>
      <c r="X110"/>
      <c r="Y110"/>
      <c r="Z110"/>
    </row>
    <row r="111" spans="1:26" ht="12.75" customHeight="1" x14ac:dyDescent="0.2">
      <c r="A111" s="260"/>
      <c r="B111" s="260"/>
      <c r="C111" s="283"/>
      <c r="D111" s="127"/>
      <c r="E111" s="127"/>
      <c r="F111" s="127"/>
      <c r="G111" s="127"/>
      <c r="H111" s="127"/>
      <c r="I111" s="127"/>
      <c r="J111" s="127"/>
      <c r="K111" s="127"/>
      <c r="L111" s="127"/>
      <c r="M111" s="127"/>
      <c r="N111" s="127"/>
      <c r="O111" s="127"/>
      <c r="P111" s="127"/>
      <c r="Q111" s="127"/>
      <c r="R111" s="127"/>
      <c r="S111" s="127"/>
      <c r="T111" s="127"/>
      <c r="U111" s="127"/>
      <c r="V111"/>
      <c r="W111"/>
      <c r="X111"/>
      <c r="Y111"/>
      <c r="Z111"/>
    </row>
    <row r="112" spans="1:26" ht="12.75" customHeight="1" x14ac:dyDescent="0.2">
      <c r="A112" s="260"/>
      <c r="B112" s="260"/>
      <c r="C112" s="283"/>
      <c r="D112" s="127"/>
      <c r="E112" s="127"/>
      <c r="F112" s="127"/>
      <c r="G112" s="127"/>
      <c r="H112" s="127"/>
      <c r="I112" s="127"/>
      <c r="J112" s="127"/>
      <c r="K112" s="127"/>
      <c r="L112" s="127"/>
      <c r="M112" s="127"/>
      <c r="N112" s="127"/>
      <c r="O112" s="127"/>
      <c r="P112" s="127"/>
      <c r="Q112" s="127"/>
      <c r="R112" s="127"/>
      <c r="S112" s="127"/>
      <c r="T112" s="127"/>
      <c r="U112" s="127"/>
      <c r="V112"/>
      <c r="W112"/>
      <c r="X112"/>
      <c r="Y112"/>
      <c r="Z112"/>
    </row>
    <row r="113" spans="1:26" ht="12.75" customHeight="1" x14ac:dyDescent="0.2">
      <c r="A113" s="260"/>
      <c r="B113" s="260"/>
      <c r="C113" s="283"/>
      <c r="D113" s="127"/>
      <c r="E113" s="127"/>
      <c r="F113" s="127"/>
      <c r="G113" s="127"/>
      <c r="H113" s="127"/>
      <c r="I113" s="127"/>
      <c r="J113" s="127"/>
      <c r="K113" s="127"/>
      <c r="L113" s="127"/>
      <c r="M113" s="127"/>
      <c r="N113" s="127"/>
      <c r="O113" s="127"/>
      <c r="P113" s="127"/>
      <c r="Q113" s="127"/>
      <c r="R113" s="127"/>
      <c r="S113" s="127"/>
      <c r="T113" s="127"/>
      <c r="U113" s="127"/>
      <c r="V113"/>
      <c r="W113"/>
      <c r="X113"/>
      <c r="Y113"/>
      <c r="Z113"/>
    </row>
    <row r="114" spans="1:26" ht="12.75" customHeight="1" x14ac:dyDescent="0.2">
      <c r="A114" s="260"/>
      <c r="B114" s="260"/>
      <c r="C114" s="283"/>
      <c r="D114" s="127"/>
      <c r="E114" s="127"/>
      <c r="F114" s="127"/>
      <c r="G114" s="127"/>
      <c r="H114" s="127"/>
      <c r="I114" s="127"/>
      <c r="J114" s="127"/>
      <c r="K114" s="127"/>
      <c r="L114" s="127"/>
      <c r="M114" s="127"/>
      <c r="N114" s="127"/>
      <c r="O114" s="127"/>
      <c r="P114" s="127"/>
      <c r="Q114" s="127"/>
      <c r="R114" s="127"/>
      <c r="S114" s="127"/>
      <c r="T114" s="127"/>
      <c r="U114" s="127"/>
      <c r="V114"/>
      <c r="W114"/>
      <c r="X114"/>
      <c r="Y114"/>
      <c r="Z114"/>
    </row>
    <row r="115" spans="1:26" ht="12.75" customHeight="1" x14ac:dyDescent="0.2">
      <c r="A115" s="260"/>
      <c r="B115" s="260"/>
      <c r="C115" s="283"/>
      <c r="D115" s="127"/>
      <c r="E115" s="127"/>
      <c r="F115" s="127"/>
      <c r="G115" s="127"/>
      <c r="H115" s="127"/>
      <c r="I115" s="127"/>
      <c r="J115" s="127"/>
      <c r="K115" s="127"/>
      <c r="L115" s="127"/>
      <c r="M115" s="127"/>
      <c r="N115" s="127"/>
      <c r="O115" s="127"/>
      <c r="P115" s="127"/>
      <c r="Q115" s="127"/>
      <c r="R115" s="127"/>
      <c r="S115" s="127"/>
      <c r="T115" s="127"/>
      <c r="U115" s="127"/>
      <c r="V115"/>
      <c r="W115"/>
      <c r="X115"/>
      <c r="Y115"/>
      <c r="Z115"/>
    </row>
    <row r="116" spans="1:26" ht="12.75" customHeight="1" x14ac:dyDescent="0.2">
      <c r="A116" s="260"/>
      <c r="B116" s="260"/>
      <c r="C116" s="283"/>
      <c r="D116" s="127"/>
      <c r="E116" s="127"/>
      <c r="F116" s="127"/>
      <c r="G116" s="127"/>
      <c r="H116" s="127"/>
      <c r="I116" s="127"/>
      <c r="J116" s="127"/>
      <c r="K116" s="127"/>
      <c r="L116" s="127"/>
      <c r="M116" s="127"/>
      <c r="N116" s="127"/>
      <c r="O116" s="127"/>
      <c r="P116" s="127"/>
      <c r="Q116" s="127"/>
      <c r="R116" s="127"/>
      <c r="S116" s="127"/>
      <c r="T116" s="127"/>
      <c r="U116" s="127"/>
      <c r="V116"/>
      <c r="W116"/>
      <c r="X116"/>
      <c r="Y116"/>
      <c r="Z116"/>
    </row>
    <row r="117" spans="1:26" ht="12.75" customHeight="1" x14ac:dyDescent="0.2">
      <c r="A117" s="260"/>
      <c r="B117" s="260"/>
      <c r="C117" s="283"/>
      <c r="D117" s="127"/>
      <c r="E117" s="127"/>
      <c r="F117" s="127"/>
      <c r="G117" s="127"/>
      <c r="H117" s="127"/>
      <c r="I117" s="127"/>
      <c r="J117" s="127"/>
      <c r="K117" s="127"/>
      <c r="L117" s="127"/>
      <c r="M117" s="127"/>
      <c r="N117" s="127"/>
      <c r="O117" s="127"/>
      <c r="P117" s="127"/>
      <c r="Q117" s="127"/>
      <c r="R117" s="127"/>
      <c r="S117" s="127"/>
      <c r="T117" s="127"/>
      <c r="U117" s="127"/>
      <c r="V117"/>
      <c r="W117"/>
      <c r="X117"/>
      <c r="Y117"/>
      <c r="Z117"/>
    </row>
    <row r="118" spans="1:26" ht="12.75" customHeight="1" x14ac:dyDescent="0.2">
      <c r="A118" s="260"/>
      <c r="B118" s="260"/>
      <c r="C118" s="283"/>
      <c r="D118" s="127"/>
      <c r="E118" s="127"/>
      <c r="F118" s="127"/>
      <c r="G118" s="127"/>
      <c r="H118" s="127"/>
      <c r="I118" s="127"/>
      <c r="J118" s="127"/>
      <c r="K118" s="127"/>
      <c r="L118" s="127"/>
      <c r="M118" s="127"/>
      <c r="N118" s="127"/>
      <c r="O118" s="127"/>
      <c r="P118" s="127"/>
      <c r="Q118" s="127"/>
      <c r="R118" s="127"/>
      <c r="S118" s="127"/>
      <c r="T118" s="127"/>
      <c r="U118" s="127"/>
      <c r="V118"/>
      <c r="W118"/>
      <c r="X118"/>
      <c r="Y118"/>
      <c r="Z118"/>
    </row>
    <row r="119" spans="1:26" ht="12.75" customHeight="1" x14ac:dyDescent="0.2">
      <c r="A119" s="260"/>
      <c r="B119" s="260"/>
      <c r="C119" s="283"/>
      <c r="D119" s="127"/>
      <c r="E119" s="127"/>
      <c r="F119" s="127"/>
      <c r="G119" s="127"/>
      <c r="H119" s="127"/>
      <c r="I119" s="127"/>
      <c r="J119" s="127"/>
      <c r="K119" s="127"/>
      <c r="L119" s="127"/>
      <c r="M119" s="127"/>
      <c r="N119" s="127"/>
      <c r="O119" s="127"/>
      <c r="P119" s="127"/>
      <c r="Q119" s="127"/>
      <c r="R119" s="127"/>
      <c r="S119" s="127"/>
      <c r="T119" s="127"/>
      <c r="U119" s="127"/>
      <c r="V119"/>
      <c r="W119"/>
      <c r="X119"/>
      <c r="Y119"/>
      <c r="Z119"/>
    </row>
    <row r="120" spans="1:26" ht="12.75" customHeight="1" x14ac:dyDescent="0.2">
      <c r="A120" s="260"/>
      <c r="B120" s="260"/>
      <c r="C120" s="283"/>
      <c r="D120" s="127"/>
      <c r="E120" s="127"/>
      <c r="F120" s="127"/>
      <c r="G120" s="127"/>
      <c r="H120" s="127"/>
      <c r="I120" s="127"/>
      <c r="J120" s="127"/>
      <c r="K120" s="127"/>
      <c r="L120" s="127"/>
      <c r="M120" s="127"/>
      <c r="N120" s="127"/>
      <c r="O120" s="127"/>
      <c r="P120" s="127"/>
      <c r="Q120" s="127"/>
      <c r="R120" s="127"/>
      <c r="S120" s="127"/>
      <c r="T120" s="127"/>
      <c r="U120" s="127"/>
      <c r="V120"/>
      <c r="W120"/>
      <c r="X120"/>
      <c r="Y120"/>
      <c r="Z120"/>
    </row>
    <row r="121" spans="1:26" ht="12.75" customHeight="1" x14ac:dyDescent="0.2">
      <c r="A121" s="260"/>
      <c r="B121" s="260"/>
      <c r="C121" s="283"/>
      <c r="D121" s="127"/>
      <c r="E121" s="127"/>
      <c r="F121" s="127"/>
      <c r="G121" s="127"/>
      <c r="H121" s="127"/>
      <c r="I121" s="127"/>
      <c r="J121" s="127"/>
      <c r="K121" s="127"/>
      <c r="L121" s="127"/>
      <c r="M121" s="127"/>
      <c r="N121" s="127"/>
      <c r="O121" s="127"/>
      <c r="P121" s="127"/>
      <c r="Q121" s="127"/>
      <c r="R121" s="127"/>
      <c r="S121" s="127"/>
      <c r="T121" s="127"/>
      <c r="U121" s="127"/>
      <c r="V121"/>
      <c r="W121"/>
      <c r="X121"/>
      <c r="Y121"/>
      <c r="Z121"/>
    </row>
    <row r="122" spans="1:26" ht="12.75" customHeight="1" x14ac:dyDescent="0.2">
      <c r="A122" s="260"/>
      <c r="B122" s="260"/>
      <c r="C122" s="283"/>
      <c r="D122" s="127"/>
      <c r="E122" s="127"/>
      <c r="F122" s="127"/>
      <c r="G122" s="127"/>
      <c r="H122" s="127"/>
      <c r="I122" s="127"/>
      <c r="J122" s="127"/>
      <c r="K122" s="127"/>
      <c r="L122" s="127"/>
      <c r="M122" s="127"/>
      <c r="N122" s="127"/>
      <c r="O122" s="127"/>
      <c r="P122" s="127"/>
      <c r="Q122" s="127"/>
      <c r="R122" s="127"/>
      <c r="S122" s="127"/>
      <c r="T122" s="127"/>
      <c r="U122" s="127"/>
      <c r="V122"/>
      <c r="W122"/>
      <c r="X122"/>
      <c r="Y122"/>
      <c r="Z122"/>
    </row>
    <row r="123" spans="1:26" ht="12.75" customHeight="1" x14ac:dyDescent="0.2">
      <c r="A123" s="260"/>
      <c r="B123" s="260"/>
      <c r="C123" s="283"/>
      <c r="D123" s="127"/>
      <c r="E123" s="127"/>
      <c r="F123" s="127"/>
      <c r="G123" s="127"/>
      <c r="H123" s="127"/>
      <c r="I123" s="127"/>
      <c r="J123" s="127"/>
      <c r="K123" s="127"/>
      <c r="L123" s="127"/>
      <c r="M123" s="127"/>
      <c r="N123" s="127"/>
      <c r="O123" s="127"/>
      <c r="P123" s="127"/>
      <c r="Q123" s="127"/>
      <c r="R123" s="127"/>
      <c r="S123" s="127"/>
      <c r="T123" s="127"/>
      <c r="U123" s="127"/>
      <c r="V123"/>
      <c r="W123"/>
      <c r="X123"/>
      <c r="Y123"/>
      <c r="Z123"/>
    </row>
    <row r="124" spans="1:26" ht="12.75" customHeight="1" x14ac:dyDescent="0.2">
      <c r="A124" s="260"/>
      <c r="B124" s="260"/>
      <c r="C124" s="283"/>
      <c r="D124" s="127"/>
      <c r="E124" s="127"/>
      <c r="F124" s="127"/>
      <c r="G124" s="127"/>
      <c r="H124" s="127"/>
      <c r="I124" s="127"/>
      <c r="J124" s="127"/>
      <c r="K124" s="127"/>
      <c r="L124" s="127"/>
      <c r="M124" s="127"/>
      <c r="N124" s="127"/>
      <c r="O124" s="127"/>
      <c r="P124" s="127"/>
      <c r="Q124" s="127"/>
      <c r="R124" s="127"/>
      <c r="S124" s="127"/>
      <c r="T124" s="127"/>
      <c r="U124" s="127"/>
      <c r="V124"/>
      <c r="W124"/>
      <c r="X124"/>
      <c r="Y124"/>
      <c r="Z124"/>
    </row>
    <row r="125" spans="1:26" ht="12.75" customHeight="1" x14ac:dyDescent="0.2">
      <c r="A125" s="260"/>
      <c r="B125" s="260"/>
      <c r="C125" s="283"/>
      <c r="D125" s="127"/>
      <c r="E125" s="127"/>
      <c r="F125" s="127"/>
      <c r="G125" s="127"/>
      <c r="H125" s="127"/>
      <c r="I125" s="127"/>
      <c r="J125" s="127"/>
      <c r="K125" s="127"/>
      <c r="L125" s="127"/>
      <c r="M125" s="127"/>
      <c r="N125" s="127"/>
      <c r="O125" s="127"/>
      <c r="P125" s="127"/>
      <c r="Q125" s="127"/>
      <c r="R125" s="127"/>
      <c r="S125" s="127"/>
      <c r="T125" s="127"/>
      <c r="U125" s="127"/>
      <c r="V125"/>
      <c r="W125"/>
      <c r="X125"/>
      <c r="Y125"/>
      <c r="Z125"/>
    </row>
    <row r="126" spans="1:26" ht="12.75" customHeight="1" x14ac:dyDescent="0.2">
      <c r="A126" s="260"/>
      <c r="B126" s="260"/>
      <c r="C126" s="283"/>
      <c r="D126" s="127"/>
      <c r="E126" s="127"/>
      <c r="F126" s="127"/>
      <c r="G126" s="127"/>
      <c r="H126" s="127"/>
      <c r="I126" s="127"/>
      <c r="J126" s="127"/>
      <c r="K126" s="127"/>
      <c r="L126" s="127"/>
      <c r="M126" s="127"/>
      <c r="N126" s="127"/>
      <c r="O126" s="127"/>
      <c r="P126" s="127"/>
      <c r="Q126" s="127"/>
      <c r="R126" s="127"/>
      <c r="S126" s="127"/>
      <c r="T126" s="127"/>
      <c r="U126" s="127"/>
      <c r="V126"/>
      <c r="W126"/>
      <c r="X126"/>
      <c r="Y126"/>
      <c r="Z126"/>
    </row>
    <row r="127" spans="1:26" ht="12.75" customHeight="1" x14ac:dyDescent="0.2">
      <c r="A127" s="260"/>
      <c r="B127" s="260"/>
      <c r="C127" s="283"/>
      <c r="D127" s="127"/>
      <c r="E127" s="127"/>
      <c r="F127" s="127"/>
      <c r="G127" s="127"/>
      <c r="H127" s="127"/>
      <c r="I127" s="127"/>
      <c r="J127" s="127"/>
      <c r="K127" s="127"/>
      <c r="L127" s="127"/>
      <c r="M127" s="127"/>
      <c r="N127" s="127"/>
      <c r="O127" s="127"/>
      <c r="P127" s="127"/>
      <c r="Q127" s="127"/>
      <c r="R127" s="127"/>
      <c r="S127" s="127"/>
      <c r="T127" s="127"/>
      <c r="U127" s="127"/>
      <c r="V127"/>
      <c r="W127"/>
      <c r="X127"/>
      <c r="Y127"/>
      <c r="Z127"/>
    </row>
    <row r="128" spans="1:26" ht="12.75" customHeight="1" x14ac:dyDescent="0.2">
      <c r="A128" s="260"/>
      <c r="B128" s="260"/>
      <c r="C128" s="283"/>
      <c r="D128" s="127"/>
      <c r="E128" s="127"/>
      <c r="F128" s="127"/>
      <c r="G128" s="127"/>
      <c r="H128" s="127"/>
      <c r="I128" s="127"/>
      <c r="J128" s="127"/>
      <c r="K128" s="127"/>
      <c r="L128" s="127"/>
      <c r="M128" s="127"/>
      <c r="N128" s="127"/>
      <c r="O128" s="127"/>
      <c r="P128" s="127"/>
      <c r="Q128" s="127"/>
      <c r="R128" s="127"/>
      <c r="S128" s="127"/>
      <c r="T128" s="127"/>
      <c r="U128" s="127"/>
      <c r="V128"/>
      <c r="W128"/>
      <c r="X128"/>
      <c r="Y128"/>
      <c r="Z128"/>
    </row>
    <row r="129" spans="1:26" ht="12.75" customHeight="1" x14ac:dyDescent="0.2">
      <c r="A129" s="260"/>
      <c r="B129" s="260"/>
      <c r="C129" s="283"/>
      <c r="D129" s="127"/>
      <c r="E129" s="127"/>
      <c r="F129" s="127"/>
      <c r="G129" s="127"/>
      <c r="H129" s="127"/>
      <c r="I129" s="127"/>
      <c r="J129" s="127"/>
      <c r="K129" s="127"/>
      <c r="L129" s="127"/>
      <c r="M129" s="127"/>
      <c r="N129" s="127"/>
      <c r="O129" s="127"/>
      <c r="P129" s="127"/>
      <c r="Q129" s="127"/>
      <c r="R129" s="127"/>
      <c r="S129" s="127"/>
      <c r="T129" s="127"/>
      <c r="U129" s="127"/>
      <c r="V129"/>
      <c r="W129"/>
      <c r="X129"/>
      <c r="Y129"/>
      <c r="Z129"/>
    </row>
    <row r="130" spans="1:26" ht="12.75" customHeight="1" x14ac:dyDescent="0.2">
      <c r="A130" s="260"/>
      <c r="B130" s="260"/>
      <c r="C130" s="283"/>
      <c r="D130" s="127"/>
      <c r="E130" s="127"/>
      <c r="F130" s="127"/>
      <c r="G130" s="127"/>
      <c r="H130" s="127"/>
      <c r="I130" s="127"/>
      <c r="J130" s="127"/>
      <c r="K130" s="127"/>
      <c r="L130" s="127"/>
      <c r="M130" s="127"/>
      <c r="N130" s="127"/>
      <c r="O130" s="127"/>
      <c r="P130" s="127"/>
      <c r="Q130" s="127"/>
      <c r="R130" s="127"/>
      <c r="S130" s="127"/>
      <c r="T130" s="127"/>
      <c r="U130" s="127"/>
      <c r="V130"/>
      <c r="W130"/>
      <c r="X130"/>
      <c r="Y130"/>
      <c r="Z130"/>
    </row>
    <row r="131" spans="1:26" ht="12.75" customHeight="1" x14ac:dyDescent="0.2">
      <c r="A131" s="260"/>
      <c r="B131" s="260"/>
      <c r="C131" s="283"/>
      <c r="D131" s="127"/>
      <c r="E131" s="127"/>
      <c r="F131" s="127"/>
      <c r="G131" s="127"/>
      <c r="H131" s="127"/>
      <c r="I131" s="127"/>
      <c r="J131" s="127"/>
      <c r="K131" s="127"/>
      <c r="L131" s="127"/>
      <c r="M131" s="127"/>
      <c r="N131" s="127"/>
      <c r="O131" s="127"/>
      <c r="P131" s="127"/>
      <c r="Q131" s="127"/>
      <c r="R131" s="127"/>
      <c r="S131" s="127"/>
      <c r="T131" s="127"/>
      <c r="U131" s="127"/>
      <c r="V131"/>
      <c r="W131"/>
      <c r="X131"/>
      <c r="Y131"/>
      <c r="Z131"/>
    </row>
    <row r="132" spans="1:26" ht="12.75" customHeight="1" x14ac:dyDescent="0.2">
      <c r="A132" s="260"/>
      <c r="B132" s="260"/>
      <c r="C132" s="283"/>
      <c r="D132" s="127"/>
      <c r="E132" s="127"/>
      <c r="F132" s="127"/>
      <c r="G132" s="127"/>
      <c r="H132" s="127"/>
      <c r="I132" s="127"/>
      <c r="J132" s="127"/>
      <c r="K132" s="127"/>
      <c r="L132" s="127"/>
      <c r="M132" s="127"/>
      <c r="N132" s="127"/>
      <c r="O132" s="127"/>
      <c r="P132" s="127"/>
      <c r="Q132" s="127"/>
      <c r="R132" s="127"/>
      <c r="S132" s="127"/>
      <c r="T132" s="127"/>
      <c r="U132" s="127"/>
      <c r="V132"/>
      <c r="W132"/>
      <c r="X132"/>
      <c r="Y132"/>
      <c r="Z132"/>
    </row>
    <row r="133" spans="1:26" ht="12.75" customHeight="1" x14ac:dyDescent="0.2">
      <c r="A133" s="260"/>
      <c r="B133" s="260"/>
      <c r="C133" s="283"/>
      <c r="D133" s="127"/>
      <c r="E133" s="127"/>
      <c r="F133" s="127"/>
      <c r="G133" s="127"/>
      <c r="H133" s="127"/>
      <c r="I133" s="127"/>
      <c r="J133" s="127"/>
      <c r="K133" s="127"/>
      <c r="L133" s="127"/>
      <c r="M133" s="127"/>
      <c r="N133" s="127"/>
      <c r="O133" s="127"/>
      <c r="P133" s="127"/>
      <c r="Q133" s="127"/>
      <c r="R133" s="127"/>
      <c r="S133" s="127"/>
      <c r="T133" s="127"/>
      <c r="U133" s="127"/>
      <c r="V133"/>
      <c r="W133"/>
      <c r="X133"/>
      <c r="Y133"/>
      <c r="Z133"/>
    </row>
    <row r="134" spans="1:26" ht="12.75" customHeight="1" x14ac:dyDescent="0.2">
      <c r="A134" s="260"/>
      <c r="B134" s="260"/>
      <c r="C134" s="283"/>
      <c r="D134" s="127"/>
      <c r="E134" s="127"/>
      <c r="F134" s="127"/>
      <c r="G134" s="127"/>
      <c r="H134" s="127"/>
      <c r="I134" s="127"/>
      <c r="J134" s="127"/>
      <c r="K134" s="127"/>
      <c r="L134" s="127"/>
      <c r="M134" s="127"/>
      <c r="N134" s="127"/>
      <c r="O134" s="127"/>
      <c r="P134" s="127"/>
      <c r="Q134" s="127"/>
      <c r="R134" s="127"/>
      <c r="S134" s="127"/>
      <c r="T134" s="127"/>
      <c r="U134" s="127"/>
      <c r="V134"/>
      <c r="W134"/>
      <c r="X134"/>
      <c r="Y134"/>
      <c r="Z134"/>
    </row>
    <row r="135" spans="1:26" ht="12.75" customHeight="1" x14ac:dyDescent="0.2">
      <c r="A135" s="260"/>
      <c r="B135" s="260"/>
      <c r="C135" s="283"/>
      <c r="D135" s="127"/>
      <c r="E135" s="127"/>
      <c r="F135" s="127"/>
      <c r="G135" s="127"/>
      <c r="H135" s="127"/>
      <c r="I135" s="127"/>
      <c r="J135" s="127"/>
      <c r="K135" s="127"/>
      <c r="L135" s="127"/>
      <c r="M135" s="127"/>
      <c r="N135" s="127"/>
      <c r="O135" s="127"/>
      <c r="P135" s="127"/>
      <c r="Q135" s="127"/>
      <c r="R135" s="127"/>
      <c r="S135" s="127"/>
      <c r="T135" s="127"/>
      <c r="U135" s="127"/>
      <c r="V135"/>
      <c r="W135"/>
      <c r="X135"/>
      <c r="Y135"/>
      <c r="Z135"/>
    </row>
    <row r="136" spans="1:26" ht="12.75" customHeight="1" x14ac:dyDescent="0.2">
      <c r="A136" s="260"/>
      <c r="B136" s="260"/>
      <c r="C136" s="283"/>
      <c r="D136" s="127"/>
      <c r="E136" s="127"/>
      <c r="F136" s="127"/>
      <c r="G136" s="127"/>
      <c r="H136" s="127"/>
      <c r="I136" s="127"/>
      <c r="J136" s="127"/>
      <c r="K136" s="127"/>
      <c r="L136" s="127"/>
      <c r="M136" s="127"/>
      <c r="N136" s="127"/>
      <c r="O136" s="127"/>
      <c r="P136" s="127"/>
      <c r="Q136" s="127"/>
      <c r="R136" s="127"/>
      <c r="S136" s="127"/>
      <c r="T136" s="127"/>
      <c r="U136" s="127"/>
      <c r="V136"/>
      <c r="W136"/>
      <c r="X136"/>
      <c r="Y136"/>
      <c r="Z136"/>
    </row>
    <row r="137" spans="1:26" ht="12.75" customHeight="1" x14ac:dyDescent="0.2">
      <c r="A137" s="260"/>
      <c r="B137" s="260"/>
      <c r="C137" s="283"/>
      <c r="D137" s="127"/>
      <c r="E137" s="127"/>
      <c r="F137" s="127"/>
      <c r="G137" s="127"/>
      <c r="H137" s="127"/>
      <c r="I137" s="127"/>
      <c r="J137" s="127"/>
      <c r="K137" s="127"/>
      <c r="L137" s="127"/>
      <c r="M137" s="127"/>
      <c r="N137" s="127"/>
      <c r="O137" s="127"/>
      <c r="P137" s="127"/>
      <c r="Q137" s="127"/>
      <c r="R137" s="127"/>
      <c r="S137" s="127"/>
      <c r="T137" s="127"/>
      <c r="U137" s="127"/>
      <c r="V137"/>
      <c r="W137"/>
      <c r="X137"/>
      <c r="Y137"/>
      <c r="Z137"/>
    </row>
    <row r="138" spans="1:26" ht="12.75" customHeight="1" x14ac:dyDescent="0.2">
      <c r="A138" s="260"/>
      <c r="B138" s="260"/>
      <c r="C138" s="283"/>
      <c r="D138" s="127"/>
      <c r="E138" s="127"/>
      <c r="F138" s="127"/>
      <c r="G138" s="127"/>
      <c r="H138" s="127"/>
      <c r="I138" s="127"/>
      <c r="J138" s="127"/>
      <c r="K138" s="127"/>
      <c r="L138" s="127"/>
      <c r="M138" s="127"/>
      <c r="N138" s="127"/>
      <c r="O138" s="127"/>
      <c r="P138" s="127"/>
      <c r="Q138" s="127"/>
      <c r="R138" s="127"/>
      <c r="S138" s="127"/>
      <c r="T138" s="127"/>
      <c r="U138" s="127"/>
      <c r="V138"/>
      <c r="W138"/>
      <c r="X138"/>
      <c r="Y138"/>
      <c r="Z138"/>
    </row>
    <row r="139" spans="1:26" ht="12.75" customHeight="1" x14ac:dyDescent="0.2">
      <c r="A139" s="260"/>
      <c r="B139" s="260"/>
      <c r="C139" s="283"/>
      <c r="D139" s="127"/>
      <c r="E139" s="127"/>
      <c r="F139" s="127"/>
      <c r="G139" s="127"/>
      <c r="H139" s="127"/>
      <c r="I139" s="127"/>
      <c r="J139" s="127"/>
      <c r="K139" s="127"/>
      <c r="L139" s="127"/>
      <c r="M139" s="127"/>
      <c r="N139" s="127"/>
      <c r="O139" s="127"/>
      <c r="P139" s="127"/>
      <c r="Q139" s="127"/>
      <c r="R139" s="127"/>
      <c r="S139" s="127"/>
      <c r="T139" s="127"/>
      <c r="U139" s="127"/>
      <c r="V139"/>
      <c r="W139"/>
      <c r="X139"/>
      <c r="Y139"/>
      <c r="Z139"/>
    </row>
    <row r="140" spans="1:26" ht="12.75" customHeight="1" x14ac:dyDescent="0.2">
      <c r="A140" s="260"/>
      <c r="B140" s="260"/>
      <c r="C140" s="283"/>
      <c r="D140" s="127"/>
      <c r="E140" s="127"/>
      <c r="F140" s="127"/>
      <c r="G140" s="127"/>
      <c r="H140" s="127"/>
      <c r="I140" s="127"/>
      <c r="J140" s="127"/>
      <c r="K140" s="127"/>
      <c r="L140" s="127"/>
      <c r="M140" s="127"/>
      <c r="N140" s="127"/>
      <c r="O140" s="127"/>
      <c r="P140" s="127"/>
      <c r="Q140" s="127"/>
      <c r="R140" s="127"/>
      <c r="S140" s="127"/>
      <c r="T140" s="127"/>
      <c r="U140" s="127"/>
      <c r="V140"/>
      <c r="W140"/>
      <c r="X140"/>
      <c r="Y140"/>
      <c r="Z140"/>
    </row>
    <row r="141" spans="1:26" ht="12.75" customHeight="1" x14ac:dyDescent="0.2">
      <c r="A141" s="260"/>
      <c r="B141" s="260"/>
      <c r="C141" s="283"/>
      <c r="D141" s="127"/>
      <c r="E141" s="127"/>
      <c r="F141" s="127"/>
      <c r="G141" s="127"/>
      <c r="H141" s="127"/>
      <c r="I141" s="127"/>
      <c r="J141" s="127"/>
      <c r="K141" s="127"/>
      <c r="L141" s="127"/>
      <c r="M141" s="127"/>
      <c r="N141" s="127"/>
      <c r="O141" s="127"/>
      <c r="P141" s="127"/>
      <c r="Q141" s="127"/>
      <c r="R141" s="127"/>
      <c r="S141" s="127"/>
      <c r="T141" s="127"/>
      <c r="U141" s="127"/>
      <c r="V141"/>
      <c r="W141"/>
      <c r="X141"/>
      <c r="Y141"/>
      <c r="Z141"/>
    </row>
    <row r="142" spans="1:26" ht="12.75" customHeight="1" x14ac:dyDescent="0.2">
      <c r="A142" s="260"/>
      <c r="B142" s="260"/>
      <c r="C142" s="283"/>
      <c r="D142" s="127"/>
      <c r="E142" s="127"/>
      <c r="F142" s="127"/>
      <c r="G142" s="127"/>
      <c r="H142" s="127"/>
      <c r="I142" s="127"/>
      <c r="J142" s="127"/>
      <c r="K142" s="127"/>
      <c r="L142" s="127"/>
      <c r="M142" s="127"/>
      <c r="N142" s="127"/>
      <c r="O142" s="127"/>
      <c r="P142" s="127"/>
      <c r="Q142" s="127"/>
      <c r="R142" s="127"/>
      <c r="S142" s="127"/>
      <c r="T142" s="127"/>
      <c r="U142" s="127"/>
      <c r="V142"/>
      <c r="W142"/>
      <c r="X142"/>
      <c r="Y142"/>
      <c r="Z142"/>
    </row>
    <row r="143" spans="1:26" ht="12.75" customHeight="1" x14ac:dyDescent="0.2">
      <c r="A143" s="260"/>
      <c r="B143" s="260"/>
      <c r="C143" s="283"/>
      <c r="D143" s="127"/>
      <c r="E143" s="127"/>
      <c r="F143" s="127"/>
      <c r="G143" s="127"/>
      <c r="H143" s="127"/>
      <c r="I143" s="127"/>
      <c r="J143" s="127"/>
      <c r="K143" s="127"/>
      <c r="L143" s="127"/>
      <c r="M143" s="127"/>
      <c r="N143" s="127"/>
      <c r="O143" s="127"/>
      <c r="P143" s="127"/>
      <c r="Q143" s="127"/>
      <c r="R143" s="127"/>
      <c r="S143" s="127"/>
      <c r="T143" s="127"/>
      <c r="U143" s="127"/>
      <c r="V143"/>
      <c r="W143"/>
      <c r="X143"/>
      <c r="Y143"/>
      <c r="Z143"/>
    </row>
    <row r="144" spans="1:26" ht="12.75" customHeight="1" x14ac:dyDescent="0.2">
      <c r="A144" s="260"/>
      <c r="B144" s="260"/>
      <c r="C144" s="283"/>
      <c r="D144" s="127"/>
      <c r="E144" s="127"/>
      <c r="F144" s="127"/>
      <c r="G144" s="127"/>
      <c r="H144" s="127"/>
      <c r="I144" s="127"/>
      <c r="J144" s="127"/>
      <c r="K144" s="127"/>
      <c r="L144" s="127"/>
      <c r="M144" s="127"/>
      <c r="N144" s="127"/>
      <c r="O144" s="127"/>
      <c r="P144" s="127"/>
      <c r="Q144" s="127"/>
      <c r="R144" s="127"/>
      <c r="S144" s="127"/>
      <c r="T144" s="127"/>
      <c r="U144" s="127"/>
      <c r="V144"/>
      <c r="W144"/>
      <c r="X144"/>
      <c r="Y144"/>
      <c r="Z144"/>
    </row>
    <row r="145" spans="1:26" ht="12.75" customHeight="1" x14ac:dyDescent="0.2">
      <c r="A145" s="260"/>
      <c r="B145" s="260"/>
      <c r="C145" s="283"/>
      <c r="D145" s="127"/>
      <c r="E145" s="127"/>
      <c r="F145" s="127"/>
      <c r="G145" s="127"/>
      <c r="H145" s="127"/>
      <c r="I145" s="127"/>
      <c r="J145" s="127"/>
      <c r="K145" s="127"/>
      <c r="L145" s="127"/>
      <c r="M145" s="127"/>
      <c r="N145" s="127"/>
      <c r="O145" s="127"/>
      <c r="P145" s="127"/>
      <c r="Q145" s="127"/>
      <c r="R145" s="127"/>
      <c r="S145" s="127"/>
      <c r="T145" s="127"/>
      <c r="U145" s="127"/>
      <c r="V145"/>
      <c r="W145"/>
      <c r="X145"/>
      <c r="Y145"/>
      <c r="Z145"/>
    </row>
    <row r="146" spans="1:26" ht="12.75" customHeight="1" x14ac:dyDescent="0.2">
      <c r="A146" s="260"/>
      <c r="B146" s="260"/>
      <c r="C146" s="283"/>
      <c r="D146" s="127"/>
      <c r="E146" s="127"/>
      <c r="F146" s="127"/>
      <c r="G146" s="127"/>
      <c r="H146" s="127"/>
      <c r="I146" s="127"/>
      <c r="J146" s="127"/>
      <c r="K146" s="127"/>
      <c r="L146" s="127"/>
      <c r="M146" s="127"/>
      <c r="N146" s="127"/>
      <c r="O146" s="127"/>
      <c r="P146" s="127"/>
      <c r="Q146" s="127"/>
      <c r="R146" s="127"/>
      <c r="S146" s="127"/>
      <c r="T146" s="127"/>
      <c r="U146" s="127"/>
      <c r="V146"/>
      <c r="W146"/>
      <c r="X146"/>
      <c r="Y146"/>
      <c r="Z146"/>
    </row>
    <row r="147" spans="1:26" ht="12.75" customHeight="1" x14ac:dyDescent="0.2">
      <c r="A147" s="260"/>
      <c r="B147" s="260"/>
      <c r="C147" s="283"/>
      <c r="D147" s="127"/>
      <c r="E147" s="127"/>
      <c r="F147" s="127"/>
      <c r="G147" s="127"/>
      <c r="H147" s="127"/>
      <c r="I147" s="127"/>
      <c r="J147" s="127"/>
      <c r="K147" s="127"/>
      <c r="L147" s="127"/>
      <c r="M147" s="127"/>
      <c r="N147" s="127"/>
      <c r="O147" s="127"/>
      <c r="P147" s="127"/>
      <c r="Q147" s="127"/>
      <c r="R147" s="127"/>
      <c r="S147" s="127"/>
      <c r="T147" s="127"/>
      <c r="U147" s="127"/>
      <c r="V147"/>
      <c r="W147"/>
      <c r="X147"/>
      <c r="Y147"/>
      <c r="Z147"/>
    </row>
    <row r="148" spans="1:26" ht="12.75" customHeight="1" x14ac:dyDescent="0.2">
      <c r="A148" s="260"/>
      <c r="B148" s="260"/>
      <c r="C148" s="283"/>
      <c r="D148" s="127"/>
      <c r="E148" s="127"/>
      <c r="F148" s="127"/>
      <c r="G148" s="127"/>
      <c r="H148" s="127"/>
      <c r="I148" s="127"/>
      <c r="J148" s="127"/>
      <c r="K148" s="127"/>
      <c r="L148" s="127"/>
      <c r="M148" s="127"/>
      <c r="N148" s="127"/>
      <c r="O148" s="127"/>
      <c r="P148" s="127"/>
      <c r="Q148" s="127"/>
      <c r="R148" s="127"/>
      <c r="S148" s="127"/>
      <c r="T148" s="127"/>
      <c r="U148" s="127"/>
      <c r="V148"/>
      <c r="W148"/>
      <c r="X148"/>
      <c r="Y148"/>
      <c r="Z148"/>
    </row>
    <row r="149" spans="1:26" ht="12.75" customHeight="1" x14ac:dyDescent="0.2">
      <c r="A149" s="260"/>
      <c r="B149" s="260"/>
      <c r="C149" s="283"/>
      <c r="D149" s="127"/>
      <c r="E149" s="127"/>
      <c r="F149" s="127"/>
      <c r="G149" s="127"/>
      <c r="H149" s="127"/>
      <c r="I149" s="127"/>
      <c r="J149" s="127"/>
      <c r="K149" s="127"/>
      <c r="L149" s="127"/>
      <c r="M149" s="127"/>
      <c r="N149" s="127"/>
      <c r="O149" s="127"/>
      <c r="P149" s="127"/>
      <c r="Q149" s="127"/>
      <c r="R149" s="127"/>
      <c r="S149" s="127"/>
      <c r="T149" s="127"/>
      <c r="U149" s="127"/>
      <c r="V149"/>
      <c r="W149"/>
      <c r="X149"/>
      <c r="Y149"/>
      <c r="Z149"/>
    </row>
    <row r="150" spans="1:26" ht="12.75" customHeight="1" x14ac:dyDescent="0.2">
      <c r="A150" s="260"/>
      <c r="B150" s="260"/>
      <c r="C150" s="283"/>
      <c r="D150" s="127"/>
      <c r="E150" s="127"/>
      <c r="F150" s="127"/>
      <c r="G150" s="127"/>
      <c r="H150" s="127"/>
      <c r="I150" s="127"/>
      <c r="J150" s="127"/>
      <c r="K150" s="127"/>
      <c r="L150" s="127"/>
      <c r="M150" s="127"/>
      <c r="N150" s="127"/>
      <c r="O150" s="127"/>
      <c r="P150" s="127"/>
      <c r="Q150" s="127"/>
      <c r="R150" s="127"/>
      <c r="S150" s="127"/>
      <c r="T150" s="127"/>
      <c r="U150" s="127"/>
      <c r="V150"/>
      <c r="W150"/>
      <c r="X150"/>
      <c r="Y150"/>
      <c r="Z150"/>
    </row>
    <row r="151" spans="1:26" ht="12.75" customHeight="1" x14ac:dyDescent="0.2">
      <c r="A151" s="260"/>
      <c r="B151" s="260"/>
      <c r="C151" s="283"/>
      <c r="D151" s="127"/>
      <c r="E151" s="127"/>
      <c r="F151" s="127"/>
      <c r="G151" s="127"/>
      <c r="H151" s="127"/>
      <c r="I151" s="127"/>
      <c r="J151" s="127"/>
      <c r="K151" s="127"/>
      <c r="L151" s="127"/>
      <c r="M151" s="127"/>
      <c r="N151" s="127"/>
      <c r="O151" s="127"/>
      <c r="P151" s="127"/>
      <c r="Q151" s="127"/>
      <c r="R151" s="127"/>
      <c r="S151" s="127"/>
      <c r="T151" s="127"/>
      <c r="U151" s="127"/>
      <c r="V151"/>
      <c r="W151"/>
      <c r="X151"/>
      <c r="Y151"/>
      <c r="Z151"/>
    </row>
    <row r="152" spans="1:26" ht="12.75" customHeight="1" x14ac:dyDescent="0.2">
      <c r="A152" s="260"/>
      <c r="B152" s="260"/>
      <c r="C152" s="283"/>
      <c r="D152" s="127"/>
      <c r="E152" s="127"/>
      <c r="F152" s="127"/>
      <c r="G152" s="127"/>
      <c r="H152" s="127"/>
      <c r="I152" s="127"/>
      <c r="J152" s="127"/>
      <c r="K152" s="127"/>
      <c r="L152" s="127"/>
      <c r="M152" s="127"/>
      <c r="N152" s="127"/>
      <c r="O152" s="127"/>
      <c r="P152" s="127"/>
      <c r="Q152" s="127"/>
      <c r="R152" s="127"/>
      <c r="S152" s="127"/>
      <c r="T152" s="127"/>
      <c r="U152" s="127"/>
      <c r="V152"/>
      <c r="W152"/>
      <c r="X152"/>
      <c r="Y152"/>
      <c r="Z152"/>
    </row>
    <row r="153" spans="1:26" ht="12.75" customHeight="1" x14ac:dyDescent="0.2">
      <c r="A153" s="260"/>
      <c r="B153" s="260"/>
      <c r="C153" s="283"/>
      <c r="D153" s="127"/>
      <c r="E153" s="127"/>
      <c r="F153" s="127"/>
      <c r="G153" s="127"/>
      <c r="H153" s="127"/>
      <c r="I153" s="127"/>
      <c r="J153" s="127"/>
      <c r="K153" s="127"/>
      <c r="L153" s="127"/>
      <c r="M153" s="127"/>
      <c r="N153" s="127"/>
      <c r="O153" s="127"/>
      <c r="P153" s="127"/>
      <c r="Q153" s="127"/>
      <c r="R153" s="127"/>
      <c r="S153" s="127"/>
      <c r="T153" s="127"/>
      <c r="U153" s="127"/>
      <c r="V153"/>
      <c r="W153"/>
      <c r="X153"/>
      <c r="Y153"/>
      <c r="Z153"/>
    </row>
    <row r="154" spans="1:26" ht="12.75" customHeight="1" x14ac:dyDescent="0.2">
      <c r="A154" s="260"/>
      <c r="B154" s="260"/>
      <c r="C154" s="283"/>
      <c r="D154" s="127"/>
      <c r="E154" s="127"/>
      <c r="F154" s="127"/>
      <c r="G154" s="127"/>
      <c r="H154" s="127"/>
      <c r="I154" s="127"/>
      <c r="J154" s="127"/>
      <c r="K154" s="127"/>
      <c r="L154" s="127"/>
      <c r="M154" s="127"/>
      <c r="N154" s="127"/>
      <c r="O154" s="127"/>
      <c r="P154" s="127"/>
      <c r="Q154" s="127"/>
      <c r="R154" s="127"/>
      <c r="S154" s="127"/>
      <c r="T154" s="127"/>
      <c r="U154" s="127"/>
      <c r="V154"/>
      <c r="W154"/>
      <c r="X154"/>
      <c r="Y154"/>
      <c r="Z154"/>
    </row>
    <row r="155" spans="1:26" ht="12.75" customHeight="1" x14ac:dyDescent="0.2">
      <c r="A155" s="260"/>
      <c r="B155" s="260"/>
      <c r="C155" s="283"/>
      <c r="D155" s="127"/>
      <c r="E155" s="127"/>
      <c r="F155" s="127"/>
      <c r="G155" s="127"/>
      <c r="H155" s="127"/>
      <c r="I155" s="127"/>
      <c r="J155" s="127"/>
      <c r="K155" s="127"/>
      <c r="L155" s="127"/>
      <c r="M155" s="127"/>
      <c r="N155" s="127"/>
      <c r="O155" s="127"/>
      <c r="P155" s="127"/>
      <c r="Q155" s="127"/>
      <c r="R155" s="127"/>
      <c r="S155" s="127"/>
      <c r="T155" s="127"/>
      <c r="U155" s="127"/>
      <c r="V155"/>
      <c r="W155"/>
      <c r="X155"/>
      <c r="Y155"/>
      <c r="Z155"/>
    </row>
    <row r="156" spans="1:26" ht="12.75" customHeight="1" x14ac:dyDescent="0.2">
      <c r="A156" s="260"/>
      <c r="B156" s="260"/>
      <c r="C156" s="283"/>
      <c r="D156" s="127"/>
      <c r="E156" s="127"/>
      <c r="F156" s="127"/>
      <c r="G156" s="127"/>
      <c r="H156" s="127"/>
      <c r="I156" s="127"/>
      <c r="J156" s="127"/>
      <c r="K156" s="127"/>
      <c r="L156" s="127"/>
      <c r="M156" s="127"/>
      <c r="N156" s="127"/>
      <c r="O156" s="127"/>
      <c r="P156" s="127"/>
      <c r="Q156" s="127"/>
      <c r="R156" s="127"/>
      <c r="S156" s="127"/>
      <c r="T156" s="127"/>
      <c r="U156" s="127"/>
      <c r="V156"/>
      <c r="W156"/>
      <c r="X156"/>
      <c r="Y156"/>
      <c r="Z156"/>
    </row>
    <row r="157" spans="1:26" ht="12.75" customHeight="1" x14ac:dyDescent="0.2">
      <c r="A157" s="260"/>
      <c r="B157" s="260"/>
      <c r="C157" s="283"/>
      <c r="D157" s="127"/>
      <c r="E157" s="127"/>
      <c r="F157" s="127"/>
      <c r="G157" s="127"/>
      <c r="H157" s="127"/>
      <c r="I157" s="127"/>
      <c r="J157" s="127"/>
      <c r="K157" s="127"/>
      <c r="L157" s="127"/>
      <c r="M157" s="127"/>
      <c r="N157" s="127"/>
      <c r="O157" s="127"/>
      <c r="P157" s="127"/>
      <c r="Q157" s="127"/>
      <c r="R157" s="127"/>
      <c r="S157" s="127"/>
      <c r="T157" s="127"/>
      <c r="U157" s="127"/>
      <c r="V157"/>
      <c r="W157"/>
      <c r="X157"/>
      <c r="Y157"/>
      <c r="Z157"/>
    </row>
    <row r="158" spans="1:26" ht="12.75" customHeight="1" x14ac:dyDescent="0.2">
      <c r="A158" s="260"/>
      <c r="B158" s="260"/>
      <c r="C158" s="283"/>
      <c r="D158" s="127"/>
      <c r="E158" s="127"/>
      <c r="F158" s="127"/>
      <c r="G158" s="127"/>
      <c r="H158" s="127"/>
      <c r="I158" s="127"/>
      <c r="J158" s="127"/>
      <c r="K158" s="127"/>
      <c r="L158" s="127"/>
      <c r="M158" s="127"/>
      <c r="N158" s="127"/>
      <c r="O158" s="127"/>
      <c r="P158" s="127"/>
      <c r="Q158" s="127"/>
      <c r="R158" s="127"/>
      <c r="S158" s="127"/>
      <c r="T158" s="127"/>
      <c r="U158" s="127"/>
      <c r="V158"/>
      <c r="W158"/>
      <c r="X158"/>
      <c r="Y158"/>
      <c r="Z158"/>
    </row>
    <row r="159" spans="1:26" ht="12.75" customHeight="1" x14ac:dyDescent="0.2">
      <c r="A159" s="260"/>
      <c r="B159" s="260"/>
      <c r="C159" s="283"/>
      <c r="D159" s="127"/>
      <c r="E159" s="127"/>
      <c r="F159" s="127"/>
      <c r="G159" s="127"/>
      <c r="H159" s="127"/>
      <c r="I159" s="127"/>
      <c r="J159" s="127"/>
      <c r="K159" s="127"/>
      <c r="L159" s="127"/>
      <c r="M159" s="127"/>
      <c r="N159" s="127"/>
      <c r="O159" s="127"/>
      <c r="P159" s="127"/>
      <c r="Q159" s="127"/>
      <c r="R159" s="127"/>
      <c r="S159" s="127"/>
      <c r="T159" s="127"/>
      <c r="U159" s="127"/>
      <c r="V159"/>
      <c r="W159"/>
      <c r="X159"/>
      <c r="Y159"/>
      <c r="Z159"/>
    </row>
    <row r="160" spans="1:26" ht="12.75" customHeight="1" x14ac:dyDescent="0.2">
      <c r="A160" s="260"/>
      <c r="B160" s="260"/>
      <c r="C160" s="283"/>
      <c r="D160" s="127"/>
      <c r="E160" s="127"/>
      <c r="F160" s="127"/>
      <c r="G160" s="127"/>
      <c r="H160" s="127"/>
      <c r="I160" s="127"/>
      <c r="J160" s="127"/>
      <c r="K160" s="127"/>
      <c r="L160" s="127"/>
      <c r="M160" s="127"/>
      <c r="N160" s="127"/>
      <c r="O160" s="127"/>
      <c r="P160" s="127"/>
      <c r="Q160" s="127"/>
      <c r="R160" s="127"/>
      <c r="S160" s="127"/>
      <c r="T160" s="127"/>
      <c r="U160" s="127"/>
      <c r="V160"/>
      <c r="W160"/>
      <c r="X160"/>
      <c r="Y160"/>
      <c r="Z160"/>
    </row>
    <row r="161" spans="1:26" ht="12.75" customHeight="1" x14ac:dyDescent="0.2">
      <c r="A161" s="260"/>
      <c r="B161" s="260"/>
      <c r="C161" s="283"/>
      <c r="D161" s="127"/>
      <c r="E161" s="127"/>
      <c r="F161" s="127"/>
      <c r="G161" s="127"/>
      <c r="H161" s="127"/>
      <c r="I161" s="127"/>
      <c r="J161" s="127"/>
      <c r="K161" s="127"/>
      <c r="L161" s="127"/>
      <c r="M161" s="127"/>
      <c r="N161" s="127"/>
      <c r="O161" s="127"/>
      <c r="P161" s="127"/>
      <c r="Q161" s="127"/>
      <c r="R161" s="127"/>
      <c r="S161" s="127"/>
      <c r="T161" s="127"/>
      <c r="U161" s="127"/>
      <c r="V161"/>
      <c r="W161"/>
      <c r="X161"/>
      <c r="Y161"/>
      <c r="Z161"/>
    </row>
    <row r="162" spans="1:26" ht="12.75" customHeight="1" x14ac:dyDescent="0.2">
      <c r="A162" s="260"/>
      <c r="B162" s="260"/>
      <c r="C162" s="283"/>
      <c r="D162" s="127"/>
      <c r="E162" s="127"/>
      <c r="F162" s="127"/>
      <c r="G162" s="127"/>
      <c r="H162" s="127"/>
      <c r="I162" s="127"/>
      <c r="J162" s="127"/>
      <c r="K162" s="127"/>
      <c r="L162" s="127"/>
      <c r="M162" s="127"/>
      <c r="N162" s="127"/>
      <c r="O162" s="127"/>
      <c r="P162" s="127"/>
      <c r="Q162" s="127"/>
      <c r="R162" s="127"/>
      <c r="S162" s="127"/>
      <c r="T162" s="127"/>
      <c r="U162" s="127"/>
      <c r="V162"/>
      <c r="W162"/>
      <c r="X162"/>
      <c r="Y162"/>
      <c r="Z162"/>
    </row>
    <row r="163" spans="1:26" ht="12.75" customHeight="1" x14ac:dyDescent="0.2">
      <c r="A163" s="260"/>
      <c r="B163" s="260"/>
      <c r="C163" s="283"/>
      <c r="D163" s="127"/>
      <c r="E163" s="127"/>
      <c r="F163" s="127"/>
      <c r="G163" s="127"/>
      <c r="H163" s="127"/>
      <c r="I163" s="127"/>
      <c r="J163" s="127"/>
      <c r="K163" s="127"/>
      <c r="L163" s="127"/>
      <c r="M163" s="127"/>
      <c r="N163" s="127"/>
      <c r="O163" s="127"/>
      <c r="P163" s="127"/>
      <c r="Q163" s="127"/>
      <c r="R163" s="127"/>
      <c r="S163" s="127"/>
      <c r="T163" s="127"/>
      <c r="U163" s="127"/>
      <c r="V163"/>
      <c r="W163"/>
      <c r="X163"/>
      <c r="Y163"/>
      <c r="Z163"/>
    </row>
    <row r="164" spans="1:26" ht="12.75" customHeight="1" x14ac:dyDescent="0.2">
      <c r="A164" s="260"/>
      <c r="B164" s="260"/>
      <c r="C164" s="283"/>
      <c r="D164" s="127"/>
      <c r="E164" s="127"/>
      <c r="F164" s="127"/>
      <c r="G164" s="127"/>
      <c r="H164" s="127"/>
      <c r="I164" s="127"/>
      <c r="J164" s="127"/>
      <c r="K164" s="127"/>
      <c r="L164" s="127"/>
      <c r="M164" s="127"/>
      <c r="N164" s="127"/>
      <c r="O164" s="127"/>
      <c r="P164" s="127"/>
      <c r="Q164" s="127"/>
      <c r="R164" s="127"/>
      <c r="S164" s="127"/>
      <c r="T164" s="127"/>
      <c r="U164" s="127"/>
      <c r="V164"/>
      <c r="W164"/>
      <c r="X164"/>
      <c r="Y164"/>
      <c r="Z164"/>
    </row>
    <row r="165" spans="1:26" ht="12.75" customHeight="1" x14ac:dyDescent="0.2">
      <c r="A165" s="260"/>
      <c r="B165" s="260"/>
      <c r="C165" s="283"/>
      <c r="D165" s="127"/>
      <c r="E165" s="127"/>
      <c r="F165" s="127"/>
      <c r="G165" s="127"/>
      <c r="H165" s="127"/>
      <c r="I165" s="127"/>
      <c r="J165" s="127"/>
      <c r="K165" s="127"/>
      <c r="L165" s="127"/>
      <c r="M165" s="127"/>
      <c r="N165" s="127"/>
      <c r="O165" s="127"/>
      <c r="P165" s="127"/>
      <c r="Q165" s="127"/>
      <c r="R165" s="127"/>
      <c r="S165" s="127"/>
      <c r="T165" s="127"/>
      <c r="U165" s="127"/>
      <c r="V165"/>
      <c r="W165"/>
      <c r="X165"/>
      <c r="Y165"/>
      <c r="Z165"/>
    </row>
    <row r="166" spans="1:26" ht="12.75" customHeight="1" x14ac:dyDescent="0.2">
      <c r="A166" s="260"/>
      <c r="B166" s="260"/>
      <c r="C166" s="283"/>
      <c r="D166" s="127"/>
      <c r="E166" s="127"/>
      <c r="F166" s="127"/>
      <c r="G166" s="127"/>
      <c r="H166" s="127"/>
      <c r="I166" s="127"/>
      <c r="J166" s="127"/>
      <c r="K166" s="127"/>
      <c r="L166" s="127"/>
      <c r="M166" s="127"/>
      <c r="N166" s="127"/>
      <c r="O166" s="127"/>
      <c r="P166" s="127"/>
      <c r="Q166" s="127"/>
      <c r="R166" s="127"/>
      <c r="S166" s="127"/>
      <c r="T166" s="127"/>
      <c r="U166" s="127"/>
      <c r="V166"/>
      <c r="W166"/>
      <c r="X166"/>
      <c r="Y166"/>
      <c r="Z166"/>
    </row>
    <row r="167" spans="1:26" ht="12.75" customHeight="1" x14ac:dyDescent="0.2">
      <c r="A167" s="260"/>
      <c r="B167" s="260"/>
      <c r="C167" s="283"/>
      <c r="D167" s="127"/>
      <c r="E167" s="127"/>
      <c r="F167" s="127"/>
      <c r="G167" s="127"/>
      <c r="H167" s="127"/>
      <c r="I167" s="127"/>
      <c r="J167" s="127"/>
      <c r="K167" s="127"/>
      <c r="L167" s="127"/>
      <c r="M167" s="127"/>
      <c r="N167" s="127"/>
      <c r="O167" s="127"/>
      <c r="P167" s="127"/>
      <c r="Q167" s="127"/>
      <c r="R167" s="127"/>
      <c r="S167" s="127"/>
      <c r="T167" s="127"/>
      <c r="U167" s="127"/>
      <c r="V167"/>
      <c r="W167"/>
      <c r="X167"/>
      <c r="Y167"/>
      <c r="Z167"/>
    </row>
    <row r="168" spans="1:26" ht="12.75" customHeight="1" x14ac:dyDescent="0.2">
      <c r="A168" s="260"/>
      <c r="B168" s="260"/>
      <c r="C168" s="283"/>
      <c r="D168" s="127"/>
      <c r="E168" s="127"/>
      <c r="F168" s="127"/>
      <c r="G168" s="127"/>
      <c r="H168" s="127"/>
      <c r="I168" s="127"/>
      <c r="J168" s="127"/>
      <c r="K168" s="127"/>
      <c r="L168" s="127"/>
      <c r="M168" s="127"/>
      <c r="N168" s="127"/>
      <c r="O168" s="127"/>
      <c r="P168" s="127"/>
      <c r="Q168" s="127"/>
      <c r="R168" s="127"/>
      <c r="S168" s="127"/>
      <c r="T168" s="127"/>
      <c r="U168" s="127"/>
      <c r="V168"/>
      <c r="W168"/>
      <c r="X168"/>
      <c r="Y168"/>
      <c r="Z168"/>
    </row>
    <row r="169" spans="1:26" ht="12.75" customHeight="1" x14ac:dyDescent="0.2">
      <c r="A169" s="260"/>
      <c r="B169" s="260"/>
      <c r="C169" s="283"/>
      <c r="D169" s="127"/>
      <c r="E169" s="127"/>
      <c r="F169" s="127"/>
      <c r="G169" s="127"/>
      <c r="H169" s="127"/>
      <c r="I169" s="127"/>
      <c r="J169" s="127"/>
      <c r="K169" s="127"/>
      <c r="L169" s="127"/>
      <c r="M169" s="127"/>
      <c r="N169" s="127"/>
      <c r="O169" s="127"/>
      <c r="P169" s="127"/>
      <c r="Q169" s="127"/>
      <c r="R169" s="127"/>
      <c r="S169" s="127"/>
      <c r="T169" s="127"/>
      <c r="U169" s="127"/>
      <c r="V169"/>
      <c r="W169"/>
      <c r="X169"/>
      <c r="Y169"/>
      <c r="Z169"/>
    </row>
    <row r="170" spans="1:26" ht="12.75" customHeight="1" x14ac:dyDescent="0.2">
      <c r="A170" s="260"/>
      <c r="B170" s="260"/>
      <c r="C170" s="283"/>
      <c r="D170" s="127"/>
      <c r="E170" s="127"/>
      <c r="F170" s="127"/>
      <c r="G170" s="127"/>
      <c r="H170" s="127"/>
      <c r="I170" s="127"/>
      <c r="J170" s="127"/>
      <c r="K170" s="127"/>
      <c r="L170" s="127"/>
      <c r="M170" s="127"/>
      <c r="N170" s="127"/>
      <c r="O170" s="127"/>
      <c r="P170" s="127"/>
      <c r="Q170" s="127"/>
      <c r="R170" s="127"/>
      <c r="S170" s="127"/>
      <c r="T170" s="127"/>
      <c r="U170" s="127"/>
      <c r="V170"/>
      <c r="W170"/>
      <c r="X170"/>
      <c r="Y170"/>
      <c r="Z170"/>
    </row>
    <row r="171" spans="1:26" ht="12.75" customHeight="1" x14ac:dyDescent="0.2">
      <c r="A171" s="260"/>
      <c r="B171" s="260"/>
      <c r="C171" s="283"/>
      <c r="D171" s="127"/>
      <c r="E171" s="127"/>
      <c r="F171" s="127"/>
      <c r="G171" s="127"/>
      <c r="H171" s="127"/>
      <c r="I171" s="127"/>
      <c r="J171" s="127"/>
      <c r="K171" s="127"/>
      <c r="L171" s="127"/>
      <c r="M171" s="127"/>
      <c r="N171" s="127"/>
      <c r="O171" s="127"/>
      <c r="P171" s="127"/>
      <c r="Q171" s="127"/>
      <c r="R171" s="127"/>
      <c r="S171" s="127"/>
      <c r="T171" s="127"/>
      <c r="U171" s="127"/>
      <c r="V171"/>
      <c r="W171"/>
      <c r="X171"/>
      <c r="Y171"/>
      <c r="Z171"/>
    </row>
    <row r="172" spans="1:26" ht="12.75" customHeight="1" x14ac:dyDescent="0.2">
      <c r="A172" s="260"/>
      <c r="B172" s="260"/>
      <c r="C172" s="283"/>
      <c r="D172" s="127"/>
      <c r="E172" s="127"/>
      <c r="F172" s="127"/>
      <c r="G172" s="127"/>
      <c r="H172" s="127"/>
      <c r="I172" s="127"/>
      <c r="J172" s="127"/>
      <c r="K172" s="127"/>
      <c r="L172" s="127"/>
      <c r="M172" s="127"/>
      <c r="N172" s="127"/>
      <c r="O172" s="127"/>
      <c r="P172" s="127"/>
      <c r="Q172" s="127"/>
      <c r="R172" s="127"/>
      <c r="S172" s="127"/>
      <c r="T172" s="127"/>
      <c r="U172" s="127"/>
      <c r="V172"/>
      <c r="W172"/>
      <c r="X172"/>
      <c r="Y172"/>
      <c r="Z172"/>
    </row>
    <row r="173" spans="1:26" ht="12.75" customHeight="1" x14ac:dyDescent="0.2">
      <c r="A173" s="260"/>
      <c r="B173" s="260"/>
      <c r="C173" s="283"/>
      <c r="D173" s="127"/>
      <c r="E173" s="127"/>
      <c r="F173" s="127"/>
      <c r="G173" s="127"/>
      <c r="H173" s="127"/>
      <c r="I173" s="127"/>
      <c r="J173" s="127"/>
      <c r="K173" s="127"/>
      <c r="L173" s="127"/>
      <c r="M173" s="127"/>
      <c r="N173" s="127"/>
      <c r="O173" s="127"/>
      <c r="P173" s="127"/>
      <c r="Q173" s="127"/>
      <c r="R173" s="127"/>
      <c r="S173" s="127"/>
      <c r="T173" s="127"/>
      <c r="U173" s="127"/>
      <c r="V173"/>
      <c r="W173"/>
      <c r="X173"/>
      <c r="Y173"/>
      <c r="Z173"/>
    </row>
    <row r="174" spans="1:26" ht="12.75" customHeight="1" x14ac:dyDescent="0.2">
      <c r="A174" s="260"/>
      <c r="B174" s="260"/>
      <c r="C174" s="283"/>
      <c r="D174" s="127"/>
      <c r="E174" s="127"/>
      <c r="F174" s="127"/>
      <c r="G174" s="127"/>
      <c r="H174" s="127"/>
      <c r="I174" s="127"/>
      <c r="J174" s="127"/>
      <c r="K174" s="127"/>
      <c r="L174" s="127"/>
      <c r="M174" s="127"/>
      <c r="N174" s="127"/>
      <c r="O174" s="127"/>
      <c r="P174" s="127"/>
      <c r="Q174" s="127"/>
      <c r="R174" s="127"/>
      <c r="S174" s="127"/>
      <c r="T174" s="127"/>
      <c r="U174" s="127"/>
      <c r="V174"/>
      <c r="W174"/>
      <c r="X174"/>
      <c r="Y174"/>
      <c r="Z174"/>
    </row>
    <row r="175" spans="1:26" ht="12.75" customHeight="1" x14ac:dyDescent="0.2">
      <c r="A175" s="260"/>
      <c r="B175" s="260"/>
      <c r="C175" s="283"/>
      <c r="D175" s="127"/>
      <c r="E175" s="127"/>
      <c r="F175" s="127"/>
      <c r="G175" s="127"/>
      <c r="H175" s="127"/>
      <c r="I175" s="127"/>
      <c r="J175" s="127"/>
      <c r="K175" s="127"/>
      <c r="L175" s="127"/>
      <c r="M175" s="127"/>
      <c r="N175" s="127"/>
      <c r="O175" s="127"/>
      <c r="P175" s="127"/>
      <c r="Q175" s="127"/>
      <c r="R175" s="127"/>
      <c r="S175" s="127"/>
      <c r="T175" s="127"/>
      <c r="U175" s="127"/>
      <c r="V175"/>
      <c r="W175"/>
      <c r="X175"/>
      <c r="Y175"/>
      <c r="Z175"/>
    </row>
    <row r="176" spans="1:26" ht="12.75" customHeight="1" x14ac:dyDescent="0.2">
      <c r="A176" s="260"/>
      <c r="B176" s="260"/>
      <c r="C176" s="283"/>
      <c r="D176" s="127"/>
      <c r="E176" s="127"/>
      <c r="F176" s="127"/>
      <c r="G176" s="127"/>
      <c r="H176" s="127"/>
      <c r="I176" s="127"/>
      <c r="J176" s="127"/>
      <c r="K176" s="127"/>
      <c r="L176" s="127"/>
      <c r="M176" s="127"/>
      <c r="N176" s="127"/>
      <c r="O176" s="127"/>
      <c r="P176" s="127"/>
      <c r="Q176" s="127"/>
      <c r="R176" s="127"/>
      <c r="S176" s="127"/>
      <c r="T176" s="127"/>
      <c r="U176" s="127"/>
      <c r="V176"/>
      <c r="W176"/>
      <c r="X176"/>
      <c r="Y176"/>
      <c r="Z176"/>
    </row>
    <row r="177" spans="1:26" ht="12.75" customHeight="1" x14ac:dyDescent="0.2">
      <c r="A177" s="260"/>
      <c r="B177" s="260"/>
      <c r="C177" s="283"/>
      <c r="D177" s="127"/>
      <c r="E177" s="127"/>
      <c r="F177" s="127"/>
      <c r="G177" s="127"/>
      <c r="H177" s="127"/>
      <c r="I177" s="127"/>
      <c r="J177" s="127"/>
      <c r="K177" s="127"/>
      <c r="L177" s="127"/>
      <c r="M177" s="127"/>
      <c r="N177" s="127"/>
      <c r="O177" s="127"/>
      <c r="P177" s="127"/>
      <c r="Q177" s="127"/>
      <c r="R177" s="127"/>
      <c r="S177" s="127"/>
      <c r="T177" s="127"/>
      <c r="U177" s="127"/>
      <c r="V177"/>
      <c r="W177"/>
      <c r="X177"/>
      <c r="Y177"/>
      <c r="Z177"/>
    </row>
    <row r="178" spans="1:26" ht="12.75" customHeight="1" x14ac:dyDescent="0.2">
      <c r="A178" s="260"/>
      <c r="B178" s="260"/>
      <c r="C178" s="283"/>
      <c r="D178" s="127"/>
      <c r="E178" s="127"/>
      <c r="F178" s="127"/>
      <c r="G178" s="127"/>
      <c r="H178" s="127"/>
      <c r="I178" s="127"/>
      <c r="J178" s="127"/>
      <c r="K178" s="127"/>
      <c r="L178" s="127"/>
      <c r="M178" s="127"/>
      <c r="N178" s="127"/>
      <c r="O178" s="127"/>
      <c r="P178" s="127"/>
      <c r="Q178" s="127"/>
      <c r="R178" s="127"/>
      <c r="S178" s="127"/>
      <c r="T178" s="127"/>
      <c r="U178" s="127"/>
      <c r="V178"/>
      <c r="W178"/>
      <c r="X178"/>
      <c r="Y178"/>
      <c r="Z178"/>
    </row>
    <row r="179" spans="1:26" ht="12.75" customHeight="1" x14ac:dyDescent="0.2">
      <c r="A179" s="260"/>
      <c r="B179" s="260"/>
      <c r="C179" s="283"/>
      <c r="D179" s="127"/>
      <c r="E179" s="127"/>
      <c r="F179" s="127"/>
      <c r="G179" s="127"/>
      <c r="H179" s="127"/>
      <c r="I179" s="127"/>
      <c r="J179" s="127"/>
      <c r="K179" s="127"/>
      <c r="L179" s="127"/>
      <c r="M179" s="127"/>
      <c r="N179" s="127"/>
      <c r="O179" s="127"/>
      <c r="P179" s="127"/>
      <c r="Q179" s="127"/>
      <c r="R179" s="127"/>
      <c r="S179" s="127"/>
      <c r="T179" s="127"/>
      <c r="U179" s="127"/>
      <c r="V179"/>
      <c r="W179"/>
      <c r="X179"/>
      <c r="Y179"/>
      <c r="Z179"/>
    </row>
    <row r="180" spans="1:26" ht="12.75" customHeight="1" x14ac:dyDescent="0.2">
      <c r="A180" s="260"/>
      <c r="B180" s="260"/>
      <c r="C180" s="283"/>
      <c r="D180" s="127"/>
      <c r="E180" s="127"/>
      <c r="F180" s="127"/>
      <c r="G180" s="127"/>
      <c r="H180" s="127"/>
      <c r="I180" s="127"/>
      <c r="J180" s="127"/>
      <c r="K180" s="127"/>
      <c r="L180" s="127"/>
      <c r="M180" s="127"/>
      <c r="N180" s="127"/>
      <c r="O180" s="127"/>
      <c r="P180" s="127"/>
      <c r="Q180" s="127"/>
      <c r="R180" s="127"/>
      <c r="S180" s="127"/>
      <c r="T180" s="127"/>
      <c r="U180" s="127"/>
      <c r="V180"/>
      <c r="W180"/>
      <c r="X180"/>
      <c r="Y180"/>
      <c r="Z180"/>
    </row>
    <row r="181" spans="1:26" ht="12.75" customHeight="1" x14ac:dyDescent="0.2">
      <c r="A181" s="260"/>
      <c r="B181" s="260"/>
      <c r="C181" s="283"/>
      <c r="D181" s="127"/>
      <c r="E181" s="127"/>
      <c r="F181" s="127"/>
      <c r="G181" s="127"/>
      <c r="H181" s="127"/>
      <c r="I181" s="127"/>
      <c r="J181" s="127"/>
      <c r="K181" s="127"/>
      <c r="L181" s="127"/>
      <c r="M181" s="127"/>
      <c r="N181" s="127"/>
      <c r="O181" s="127"/>
      <c r="P181" s="127"/>
      <c r="Q181" s="127"/>
      <c r="R181" s="127"/>
      <c r="S181" s="127"/>
      <c r="T181" s="127"/>
      <c r="U181" s="127"/>
      <c r="V181"/>
      <c r="W181"/>
      <c r="X181"/>
      <c r="Y181"/>
      <c r="Z181"/>
    </row>
    <row r="182" spans="1:26" ht="12.75" customHeight="1" x14ac:dyDescent="0.2">
      <c r="A182" s="260"/>
      <c r="B182" s="260"/>
      <c r="C182" s="283"/>
      <c r="D182" s="127"/>
      <c r="E182" s="127"/>
      <c r="F182" s="127"/>
      <c r="G182" s="127"/>
      <c r="H182" s="127"/>
      <c r="I182" s="127"/>
      <c r="J182" s="127"/>
      <c r="K182" s="127"/>
      <c r="L182" s="127"/>
      <c r="M182" s="127"/>
      <c r="N182" s="127"/>
      <c r="O182" s="127"/>
      <c r="P182" s="127"/>
      <c r="Q182" s="127"/>
      <c r="R182" s="127"/>
      <c r="S182" s="127"/>
      <c r="T182" s="127"/>
      <c r="U182" s="127"/>
      <c r="V182"/>
      <c r="W182"/>
      <c r="X182"/>
      <c r="Y182"/>
      <c r="Z182"/>
    </row>
    <row r="183" spans="1:26" ht="12.75" customHeight="1" x14ac:dyDescent="0.2">
      <c r="A183" s="260"/>
      <c r="B183" s="260"/>
      <c r="C183" s="283"/>
      <c r="D183" s="127"/>
      <c r="E183" s="127"/>
      <c r="F183" s="127"/>
      <c r="G183" s="127"/>
      <c r="H183" s="127"/>
      <c r="I183" s="127"/>
      <c r="J183" s="127"/>
      <c r="K183" s="127"/>
      <c r="L183" s="127"/>
      <c r="M183" s="127"/>
      <c r="N183" s="127"/>
      <c r="O183" s="127"/>
      <c r="P183" s="127"/>
      <c r="Q183" s="127"/>
      <c r="R183" s="127"/>
      <c r="S183" s="127"/>
      <c r="T183" s="127"/>
      <c r="U183" s="127"/>
      <c r="V183"/>
      <c r="W183"/>
      <c r="X183"/>
      <c r="Y183"/>
      <c r="Z183"/>
    </row>
    <row r="184" spans="1:26" ht="12.75" customHeight="1" x14ac:dyDescent="0.2">
      <c r="A184" s="260"/>
      <c r="B184" s="260"/>
      <c r="C184" s="283"/>
      <c r="D184" s="127"/>
      <c r="E184" s="127"/>
      <c r="F184" s="127"/>
      <c r="G184" s="127"/>
      <c r="H184" s="127"/>
      <c r="I184" s="127"/>
      <c r="J184" s="127"/>
      <c r="K184" s="127"/>
      <c r="L184" s="127"/>
      <c r="M184" s="127"/>
      <c r="N184" s="127"/>
      <c r="O184" s="127"/>
      <c r="P184" s="127"/>
      <c r="Q184" s="127"/>
      <c r="R184" s="127"/>
      <c r="S184" s="127"/>
      <c r="T184" s="127"/>
      <c r="U184" s="127"/>
      <c r="V184"/>
      <c r="W184"/>
      <c r="X184"/>
      <c r="Y184"/>
      <c r="Z184"/>
    </row>
    <row r="185" spans="1:26" ht="12.75" customHeight="1" x14ac:dyDescent="0.2">
      <c r="A185" s="260"/>
      <c r="B185" s="260"/>
      <c r="C185" s="283"/>
      <c r="D185" s="127"/>
      <c r="E185" s="127"/>
      <c r="F185" s="127"/>
      <c r="G185" s="127"/>
      <c r="H185" s="127"/>
      <c r="I185" s="127"/>
      <c r="J185" s="127"/>
      <c r="K185" s="127"/>
      <c r="L185" s="127"/>
      <c r="M185" s="127"/>
      <c r="N185" s="127"/>
      <c r="O185" s="127"/>
      <c r="P185" s="127"/>
      <c r="Q185" s="127"/>
      <c r="R185" s="127"/>
      <c r="S185" s="127"/>
      <c r="T185" s="127"/>
      <c r="U185" s="127"/>
      <c r="V185"/>
      <c r="W185"/>
      <c r="X185"/>
      <c r="Y185"/>
      <c r="Z185"/>
    </row>
    <row r="186" spans="1:26" ht="12.75" customHeight="1" x14ac:dyDescent="0.2">
      <c r="A186" s="260"/>
      <c r="B186" s="260"/>
      <c r="C186" s="283"/>
      <c r="D186" s="127"/>
      <c r="E186" s="127"/>
      <c r="F186" s="127"/>
      <c r="G186" s="127"/>
      <c r="H186" s="127"/>
      <c r="I186" s="127"/>
      <c r="J186" s="127"/>
      <c r="K186" s="127"/>
      <c r="L186" s="127"/>
      <c r="M186" s="127"/>
      <c r="N186" s="127"/>
      <c r="O186" s="127"/>
      <c r="P186" s="127"/>
      <c r="Q186" s="127"/>
      <c r="R186" s="127"/>
      <c r="S186" s="127"/>
      <c r="T186" s="127"/>
      <c r="U186" s="127"/>
      <c r="V186"/>
      <c r="W186"/>
      <c r="X186"/>
      <c r="Y186"/>
      <c r="Z186"/>
    </row>
    <row r="187" spans="1:26" ht="12.75" customHeight="1" x14ac:dyDescent="0.2">
      <c r="A187" s="260"/>
      <c r="B187" s="260"/>
      <c r="C187" s="283"/>
      <c r="D187" s="127"/>
      <c r="E187" s="127"/>
      <c r="F187" s="127"/>
      <c r="G187" s="127"/>
      <c r="H187" s="127"/>
      <c r="I187" s="127"/>
      <c r="J187" s="127"/>
      <c r="K187" s="127"/>
      <c r="L187" s="127"/>
      <c r="M187" s="127"/>
      <c r="N187" s="127"/>
      <c r="O187" s="127"/>
      <c r="P187" s="127"/>
      <c r="Q187" s="127"/>
      <c r="R187" s="127"/>
      <c r="S187" s="127"/>
      <c r="T187" s="127"/>
      <c r="U187" s="127"/>
      <c r="V187"/>
      <c r="W187"/>
      <c r="X187"/>
      <c r="Y187"/>
      <c r="Z187"/>
    </row>
    <row r="188" spans="1:26" ht="12.75" customHeight="1" x14ac:dyDescent="0.2">
      <c r="A188" s="260"/>
      <c r="B188" s="260"/>
      <c r="C188" s="283"/>
      <c r="D188" s="127"/>
      <c r="E188" s="127"/>
      <c r="F188" s="127"/>
      <c r="G188" s="127"/>
      <c r="H188" s="127"/>
      <c r="I188" s="127"/>
      <c r="J188" s="127"/>
      <c r="K188" s="127"/>
      <c r="L188" s="127"/>
      <c r="M188" s="127"/>
      <c r="N188" s="127"/>
      <c r="O188" s="127"/>
      <c r="P188" s="127"/>
      <c r="Q188" s="127"/>
      <c r="R188" s="127"/>
      <c r="S188" s="127"/>
      <c r="T188" s="127"/>
      <c r="U188" s="127"/>
      <c r="V188"/>
      <c r="W188"/>
      <c r="X188"/>
      <c r="Y188"/>
      <c r="Z188"/>
    </row>
    <row r="189" spans="1:26" ht="12.75" customHeight="1" x14ac:dyDescent="0.2">
      <c r="A189" s="260"/>
      <c r="B189" s="260"/>
      <c r="C189" s="283"/>
      <c r="D189" s="127"/>
      <c r="E189" s="127"/>
      <c r="F189" s="127"/>
      <c r="G189" s="127"/>
      <c r="H189" s="127"/>
      <c r="I189" s="127"/>
      <c r="J189" s="127"/>
      <c r="K189" s="127"/>
      <c r="L189" s="127"/>
      <c r="M189" s="127"/>
      <c r="N189" s="127"/>
      <c r="O189" s="127"/>
      <c r="P189" s="127"/>
      <c r="Q189" s="127"/>
      <c r="R189" s="127"/>
      <c r="S189" s="127"/>
      <c r="T189" s="127"/>
      <c r="U189" s="127"/>
      <c r="V189"/>
      <c r="W189"/>
      <c r="X189"/>
      <c r="Y189"/>
      <c r="Z189"/>
    </row>
    <row r="190" spans="1:26" ht="12.75" customHeight="1" x14ac:dyDescent="0.2">
      <c r="A190" s="260"/>
      <c r="B190" s="260"/>
      <c r="C190" s="283"/>
      <c r="D190" s="127"/>
      <c r="E190" s="127"/>
      <c r="F190" s="127"/>
      <c r="G190" s="127"/>
      <c r="H190" s="127"/>
      <c r="I190" s="127"/>
      <c r="J190" s="127"/>
      <c r="K190" s="127"/>
      <c r="L190" s="127"/>
      <c r="M190" s="127"/>
      <c r="N190" s="127"/>
      <c r="O190" s="127"/>
      <c r="P190" s="127"/>
      <c r="Q190" s="127"/>
      <c r="R190" s="127"/>
      <c r="S190" s="127"/>
      <c r="T190" s="127"/>
      <c r="U190" s="127"/>
      <c r="V190"/>
      <c r="W190"/>
      <c r="X190"/>
      <c r="Y190"/>
      <c r="Z190"/>
    </row>
    <row r="191" spans="1:26" ht="12.75" customHeight="1" x14ac:dyDescent="0.2">
      <c r="A191" s="260"/>
      <c r="B191" s="260"/>
      <c r="C191" s="283"/>
      <c r="D191" s="127"/>
      <c r="E191" s="127"/>
      <c r="F191" s="127"/>
      <c r="G191" s="127"/>
      <c r="H191" s="127"/>
      <c r="I191" s="127"/>
      <c r="J191" s="127"/>
      <c r="K191" s="127"/>
      <c r="L191" s="127"/>
      <c r="M191" s="127"/>
      <c r="N191" s="127"/>
      <c r="O191" s="127"/>
      <c r="P191" s="127"/>
      <c r="Q191" s="127"/>
      <c r="R191" s="127"/>
      <c r="S191" s="127"/>
      <c r="T191" s="127"/>
      <c r="U191" s="127"/>
      <c r="V191"/>
      <c r="W191"/>
      <c r="X191"/>
      <c r="Y191"/>
      <c r="Z191"/>
    </row>
    <row r="192" spans="1:26" ht="12.75" customHeight="1" x14ac:dyDescent="0.2">
      <c r="A192" s="260"/>
      <c r="B192" s="260"/>
      <c r="C192" s="283"/>
      <c r="D192" s="127"/>
      <c r="E192" s="127"/>
      <c r="F192" s="127"/>
      <c r="G192" s="127"/>
      <c r="H192" s="127"/>
      <c r="I192" s="127"/>
      <c r="J192" s="127"/>
      <c r="K192" s="127"/>
      <c r="L192" s="127"/>
      <c r="M192" s="127"/>
      <c r="N192" s="127"/>
      <c r="O192" s="127"/>
      <c r="P192" s="127"/>
      <c r="Q192" s="127"/>
      <c r="R192" s="127"/>
      <c r="S192" s="127"/>
      <c r="T192" s="127"/>
      <c r="U192" s="127"/>
      <c r="V192"/>
      <c r="W192"/>
      <c r="X192"/>
      <c r="Y192"/>
      <c r="Z192"/>
    </row>
    <row r="193" spans="1:26" ht="12.75" customHeight="1" x14ac:dyDescent="0.2">
      <c r="A193" s="260"/>
      <c r="B193" s="260"/>
      <c r="C193" s="283"/>
      <c r="D193" s="127"/>
      <c r="E193" s="127"/>
      <c r="F193" s="127"/>
      <c r="G193" s="127"/>
      <c r="H193" s="127"/>
      <c r="I193" s="127"/>
      <c r="J193" s="127"/>
      <c r="K193" s="127"/>
      <c r="L193" s="127"/>
      <c r="M193" s="127"/>
      <c r="N193" s="127"/>
      <c r="O193" s="127"/>
      <c r="P193" s="127"/>
      <c r="Q193" s="127"/>
      <c r="R193" s="127"/>
      <c r="S193" s="127"/>
      <c r="T193" s="127"/>
      <c r="U193" s="127"/>
      <c r="V193"/>
      <c r="W193"/>
      <c r="X193"/>
      <c r="Y193"/>
      <c r="Z193"/>
    </row>
    <row r="194" spans="1:26" ht="12.75" customHeight="1" x14ac:dyDescent="0.2">
      <c r="A194" s="260"/>
      <c r="B194" s="260"/>
      <c r="C194" s="283"/>
      <c r="D194" s="127"/>
      <c r="E194" s="127"/>
      <c r="F194" s="127"/>
      <c r="G194" s="127"/>
      <c r="H194" s="127"/>
      <c r="I194" s="127"/>
      <c r="J194" s="127"/>
      <c r="K194" s="127"/>
      <c r="L194" s="127"/>
      <c r="M194" s="127"/>
      <c r="N194" s="127"/>
      <c r="O194" s="127"/>
      <c r="P194" s="127"/>
      <c r="Q194" s="127"/>
      <c r="R194" s="127"/>
      <c r="S194" s="127"/>
      <c r="T194" s="127"/>
      <c r="U194" s="127"/>
      <c r="V194"/>
      <c r="W194"/>
      <c r="X194"/>
      <c r="Y194"/>
      <c r="Z194"/>
    </row>
    <row r="195" spans="1:26" ht="12.75" customHeight="1" x14ac:dyDescent="0.2">
      <c r="A195" s="260"/>
      <c r="B195" s="260"/>
      <c r="C195" s="283"/>
      <c r="D195" s="127"/>
      <c r="E195" s="127"/>
      <c r="F195" s="127"/>
      <c r="G195" s="127"/>
      <c r="H195" s="127"/>
      <c r="I195" s="127"/>
      <c r="J195" s="127"/>
      <c r="K195" s="127"/>
      <c r="L195" s="127"/>
      <c r="M195" s="127"/>
      <c r="N195" s="127"/>
      <c r="O195" s="127"/>
      <c r="P195" s="127"/>
      <c r="Q195" s="127"/>
      <c r="R195" s="127"/>
      <c r="S195" s="127"/>
      <c r="T195" s="127"/>
      <c r="U195" s="127"/>
      <c r="V195"/>
      <c r="W195"/>
      <c r="X195"/>
      <c r="Y195"/>
      <c r="Z195"/>
    </row>
    <row r="196" spans="1:26" ht="12.75" customHeight="1" x14ac:dyDescent="0.2">
      <c r="A196" s="260"/>
      <c r="B196" s="260"/>
      <c r="C196" s="283"/>
      <c r="D196" s="127"/>
      <c r="E196" s="127"/>
      <c r="F196" s="127"/>
      <c r="G196" s="127"/>
      <c r="H196" s="127"/>
      <c r="I196" s="127"/>
      <c r="J196" s="127"/>
      <c r="K196" s="127"/>
      <c r="L196" s="127"/>
      <c r="M196" s="127"/>
      <c r="N196" s="127"/>
      <c r="O196" s="127"/>
      <c r="P196" s="127"/>
      <c r="Q196" s="127"/>
      <c r="R196" s="127"/>
      <c r="S196" s="127"/>
      <c r="T196" s="127"/>
      <c r="U196" s="127"/>
      <c r="V196"/>
      <c r="W196"/>
      <c r="X196"/>
      <c r="Y196"/>
      <c r="Z196"/>
    </row>
    <row r="197" spans="1:26" ht="12.75" customHeight="1" x14ac:dyDescent="0.2">
      <c r="A197" s="260"/>
      <c r="B197" s="260"/>
      <c r="C197" s="283"/>
      <c r="D197" s="127"/>
      <c r="E197" s="127"/>
      <c r="F197" s="127"/>
      <c r="G197" s="127"/>
      <c r="H197" s="127"/>
      <c r="I197" s="127"/>
      <c r="J197" s="127"/>
      <c r="K197" s="127"/>
      <c r="L197" s="127"/>
      <c r="M197" s="127"/>
      <c r="N197" s="127"/>
      <c r="O197" s="127"/>
      <c r="P197" s="127"/>
      <c r="Q197" s="127"/>
      <c r="R197" s="127"/>
      <c r="S197" s="127"/>
      <c r="T197" s="127"/>
      <c r="U197" s="127"/>
      <c r="V197"/>
      <c r="W197"/>
      <c r="X197"/>
      <c r="Y197"/>
      <c r="Z197"/>
    </row>
    <row r="198" spans="1:26" ht="12.75" customHeight="1" x14ac:dyDescent="0.2">
      <c r="A198" s="260"/>
      <c r="B198" s="260"/>
      <c r="C198" s="283"/>
      <c r="D198" s="127"/>
      <c r="E198" s="127"/>
      <c r="F198" s="127"/>
      <c r="G198" s="127"/>
      <c r="H198" s="127"/>
      <c r="I198" s="127"/>
      <c r="J198" s="127"/>
      <c r="K198" s="127"/>
      <c r="L198" s="127"/>
      <c r="M198" s="127"/>
      <c r="N198" s="127"/>
      <c r="O198" s="127"/>
      <c r="P198" s="127"/>
      <c r="Q198" s="127"/>
      <c r="R198" s="127"/>
      <c r="S198" s="127"/>
      <c r="T198" s="127"/>
      <c r="U198" s="127"/>
      <c r="V198"/>
      <c r="W198"/>
      <c r="X198"/>
      <c r="Y198"/>
      <c r="Z198"/>
    </row>
    <row r="199" spans="1:26" ht="12.75" customHeight="1" x14ac:dyDescent="0.2">
      <c r="A199" s="260"/>
      <c r="B199" s="260"/>
      <c r="C199" s="283"/>
      <c r="D199" s="127"/>
      <c r="E199" s="127"/>
      <c r="F199" s="127"/>
      <c r="G199" s="127"/>
      <c r="H199" s="127"/>
      <c r="I199" s="127"/>
      <c r="J199" s="127"/>
      <c r="K199" s="127"/>
      <c r="L199" s="127"/>
      <c r="M199" s="127"/>
      <c r="N199" s="127"/>
      <c r="O199" s="127"/>
      <c r="P199" s="127"/>
      <c r="Q199" s="127"/>
      <c r="R199" s="127"/>
      <c r="S199" s="127"/>
      <c r="T199" s="127"/>
      <c r="U199" s="127"/>
      <c r="V199"/>
      <c r="W199"/>
      <c r="X199"/>
      <c r="Y199"/>
      <c r="Z199"/>
    </row>
    <row r="200" spans="1:26" ht="12.75" customHeight="1" x14ac:dyDescent="0.2">
      <c r="A200" s="260"/>
      <c r="B200" s="260"/>
      <c r="C200" s="283"/>
      <c r="D200" s="127"/>
      <c r="E200" s="127"/>
      <c r="F200" s="127"/>
      <c r="G200" s="127"/>
      <c r="H200" s="127"/>
      <c r="I200" s="127"/>
      <c r="J200" s="127"/>
      <c r="K200" s="127"/>
      <c r="L200" s="127"/>
      <c r="M200" s="127"/>
      <c r="N200" s="127"/>
      <c r="O200" s="127"/>
      <c r="P200" s="127"/>
      <c r="Q200" s="127"/>
      <c r="R200" s="127"/>
      <c r="S200" s="127"/>
      <c r="T200" s="127"/>
      <c r="U200" s="127"/>
      <c r="V200"/>
      <c r="W200"/>
      <c r="X200"/>
      <c r="Y200"/>
      <c r="Z200"/>
    </row>
    <row r="201" spans="1:26" ht="12.75" customHeight="1" x14ac:dyDescent="0.2">
      <c r="A201" s="260"/>
      <c r="B201" s="260"/>
      <c r="C201" s="283"/>
      <c r="D201" s="127"/>
      <c r="E201" s="127"/>
      <c r="F201" s="127"/>
      <c r="G201" s="127"/>
      <c r="H201" s="127"/>
      <c r="I201" s="127"/>
      <c r="J201" s="127"/>
      <c r="K201" s="127"/>
      <c r="L201" s="127"/>
      <c r="M201" s="127"/>
      <c r="N201" s="127"/>
      <c r="O201" s="127"/>
      <c r="P201" s="127"/>
      <c r="Q201" s="127"/>
      <c r="R201" s="127"/>
      <c r="S201" s="127"/>
      <c r="T201" s="127"/>
      <c r="U201" s="127"/>
      <c r="V201"/>
      <c r="W201"/>
      <c r="X201"/>
      <c r="Y201"/>
      <c r="Z201"/>
    </row>
    <row r="202" spans="1:26" ht="12.75" customHeight="1" x14ac:dyDescent="0.2">
      <c r="A202" s="260"/>
      <c r="B202" s="260"/>
      <c r="C202" s="283"/>
      <c r="D202" s="127"/>
      <c r="E202" s="127"/>
      <c r="F202" s="127"/>
      <c r="G202" s="127"/>
      <c r="H202" s="127"/>
      <c r="I202" s="127"/>
      <c r="J202" s="127"/>
      <c r="K202" s="127"/>
      <c r="L202" s="127"/>
      <c r="M202" s="127"/>
      <c r="N202" s="127"/>
      <c r="O202" s="127"/>
      <c r="P202" s="127"/>
      <c r="Q202" s="127"/>
      <c r="R202" s="127"/>
      <c r="S202" s="127"/>
      <c r="T202" s="127"/>
      <c r="U202" s="127"/>
      <c r="V202"/>
      <c r="W202"/>
      <c r="X202"/>
      <c r="Y202"/>
      <c r="Z202"/>
    </row>
    <row r="203" spans="1:26" ht="12.75" customHeight="1" x14ac:dyDescent="0.2">
      <c r="A203" s="260"/>
      <c r="B203" s="260"/>
      <c r="C203" s="283"/>
      <c r="D203" s="127"/>
      <c r="E203" s="127"/>
      <c r="F203" s="127"/>
      <c r="G203" s="127"/>
      <c r="H203" s="127"/>
      <c r="I203" s="127"/>
      <c r="J203" s="127"/>
      <c r="K203" s="127"/>
      <c r="L203" s="127"/>
      <c r="M203" s="127"/>
      <c r="N203" s="127"/>
      <c r="O203" s="127"/>
      <c r="P203" s="127"/>
      <c r="Q203" s="127"/>
      <c r="R203" s="127"/>
      <c r="S203" s="127"/>
      <c r="T203" s="127"/>
      <c r="U203" s="127"/>
      <c r="V203"/>
      <c r="W203"/>
      <c r="X203"/>
      <c r="Y203"/>
      <c r="Z203"/>
    </row>
    <row r="204" spans="1:26" ht="12.75" customHeight="1" x14ac:dyDescent="0.2">
      <c r="A204" s="260"/>
      <c r="B204" s="260"/>
      <c r="C204" s="283"/>
      <c r="D204" s="127"/>
      <c r="E204" s="127"/>
      <c r="F204" s="127"/>
      <c r="G204" s="127"/>
      <c r="H204" s="127"/>
      <c r="I204" s="127"/>
      <c r="J204" s="127"/>
      <c r="K204" s="127"/>
      <c r="L204" s="127"/>
      <c r="M204" s="127"/>
      <c r="N204" s="127"/>
      <c r="O204" s="127"/>
      <c r="P204" s="127"/>
      <c r="Q204" s="127"/>
      <c r="R204" s="127"/>
      <c r="S204" s="127"/>
      <c r="T204" s="127"/>
      <c r="U204" s="127"/>
      <c r="V204"/>
      <c r="W204"/>
      <c r="X204"/>
      <c r="Y204"/>
      <c r="Z204"/>
    </row>
    <row r="205" spans="1:26" ht="12.75" customHeight="1" x14ac:dyDescent="0.2">
      <c r="A205" s="260"/>
      <c r="B205" s="260"/>
      <c r="C205" s="283"/>
      <c r="D205" s="127"/>
      <c r="E205" s="127"/>
      <c r="F205" s="127"/>
      <c r="G205" s="127"/>
      <c r="H205" s="127"/>
      <c r="I205" s="127"/>
      <c r="J205" s="127"/>
      <c r="K205" s="127"/>
      <c r="L205" s="127"/>
      <c r="M205" s="127"/>
      <c r="N205" s="127"/>
      <c r="O205" s="127"/>
      <c r="P205" s="127"/>
      <c r="Q205" s="127"/>
      <c r="R205" s="127"/>
      <c r="S205" s="127"/>
      <c r="T205" s="127"/>
      <c r="U205" s="127"/>
      <c r="V205"/>
      <c r="W205"/>
      <c r="X205"/>
      <c r="Y205"/>
      <c r="Z205"/>
    </row>
    <row r="206" spans="1:26" ht="12.75" customHeight="1" x14ac:dyDescent="0.2">
      <c r="A206" s="260"/>
      <c r="B206" s="260"/>
      <c r="C206" s="283"/>
      <c r="D206" s="127"/>
      <c r="E206" s="127"/>
      <c r="F206" s="127"/>
      <c r="G206" s="127"/>
      <c r="H206" s="127"/>
      <c r="I206" s="127"/>
      <c r="J206" s="127"/>
      <c r="K206" s="127"/>
      <c r="L206" s="127"/>
      <c r="M206" s="127"/>
      <c r="N206" s="127"/>
      <c r="O206" s="127"/>
      <c r="P206" s="127"/>
      <c r="Q206" s="127"/>
      <c r="R206" s="127"/>
      <c r="S206" s="127"/>
      <c r="T206" s="127"/>
      <c r="U206" s="127"/>
      <c r="V206"/>
      <c r="W206"/>
      <c r="X206"/>
      <c r="Y206"/>
      <c r="Z206"/>
    </row>
    <row r="207" spans="1:26" ht="12.75" customHeight="1" x14ac:dyDescent="0.2">
      <c r="A207" s="260"/>
      <c r="B207" s="260"/>
      <c r="C207" s="283"/>
      <c r="D207" s="127"/>
      <c r="E207" s="127"/>
      <c r="F207" s="127"/>
      <c r="G207" s="127"/>
      <c r="H207" s="127"/>
      <c r="I207" s="127"/>
      <c r="J207" s="127"/>
      <c r="K207" s="127"/>
      <c r="L207" s="127"/>
      <c r="M207" s="127"/>
      <c r="N207" s="127"/>
      <c r="O207" s="127"/>
      <c r="P207" s="127"/>
      <c r="Q207" s="127"/>
      <c r="R207" s="127"/>
      <c r="S207" s="127"/>
      <c r="T207" s="127"/>
      <c r="U207" s="127"/>
      <c r="V207"/>
      <c r="W207"/>
      <c r="X207"/>
      <c r="Y207"/>
      <c r="Z207"/>
    </row>
    <row r="208" spans="1:26" ht="12.75" customHeight="1" x14ac:dyDescent="0.2">
      <c r="A208" s="260"/>
      <c r="B208" s="260"/>
      <c r="C208" s="283"/>
      <c r="D208" s="127"/>
      <c r="E208" s="127"/>
      <c r="F208" s="127"/>
      <c r="G208" s="127"/>
      <c r="H208" s="127"/>
      <c r="I208" s="127"/>
      <c r="J208" s="127"/>
      <c r="K208" s="127"/>
      <c r="L208" s="127"/>
      <c r="M208" s="127"/>
      <c r="N208" s="127"/>
      <c r="O208" s="127"/>
      <c r="P208" s="127"/>
      <c r="Q208" s="127"/>
      <c r="R208" s="127"/>
      <c r="S208" s="127"/>
      <c r="T208" s="127"/>
      <c r="U208" s="127"/>
      <c r="V208"/>
      <c r="W208"/>
      <c r="X208"/>
      <c r="Y208"/>
      <c r="Z208"/>
    </row>
    <row r="209" spans="1:26" ht="12.75" customHeight="1" x14ac:dyDescent="0.2">
      <c r="A209" s="260"/>
      <c r="B209" s="260"/>
      <c r="C209" s="283"/>
      <c r="D209" s="127"/>
      <c r="E209" s="127"/>
      <c r="F209" s="127"/>
      <c r="G209" s="127"/>
      <c r="H209" s="127"/>
      <c r="I209" s="127"/>
      <c r="J209" s="127"/>
      <c r="K209" s="127"/>
      <c r="L209" s="127"/>
      <c r="M209" s="127"/>
      <c r="N209" s="127"/>
      <c r="O209" s="127"/>
      <c r="P209" s="127"/>
      <c r="Q209" s="127"/>
      <c r="R209" s="127"/>
      <c r="S209" s="127"/>
      <c r="T209" s="127"/>
      <c r="U209" s="127"/>
      <c r="V209"/>
      <c r="W209"/>
      <c r="X209"/>
      <c r="Y209"/>
      <c r="Z209"/>
    </row>
    <row r="210" spans="1:26" ht="12.75" customHeight="1" x14ac:dyDescent="0.2">
      <c r="A210" s="260"/>
      <c r="B210" s="260"/>
      <c r="C210" s="283"/>
      <c r="D210" s="127"/>
      <c r="E210" s="127"/>
      <c r="F210" s="127"/>
      <c r="G210" s="127"/>
      <c r="H210" s="127"/>
      <c r="I210" s="127"/>
      <c r="J210" s="127"/>
      <c r="K210" s="127"/>
      <c r="L210" s="127"/>
      <c r="M210" s="127"/>
      <c r="N210" s="127"/>
      <c r="O210" s="127"/>
      <c r="P210" s="127"/>
      <c r="Q210" s="127"/>
      <c r="R210" s="127"/>
      <c r="S210" s="127"/>
      <c r="T210" s="127"/>
      <c r="U210" s="127"/>
      <c r="V210"/>
      <c r="W210"/>
      <c r="X210"/>
      <c r="Y210"/>
      <c r="Z210"/>
    </row>
    <row r="211" spans="1:26" ht="12.75" customHeight="1" x14ac:dyDescent="0.2">
      <c r="A211" s="260"/>
      <c r="B211" s="260"/>
      <c r="C211" s="283"/>
      <c r="D211" s="127"/>
      <c r="E211" s="127"/>
      <c r="F211" s="127"/>
      <c r="G211" s="127"/>
      <c r="H211" s="127"/>
      <c r="I211" s="127"/>
      <c r="J211" s="127"/>
      <c r="K211" s="127"/>
      <c r="L211" s="127"/>
      <c r="M211" s="127"/>
      <c r="N211" s="127"/>
      <c r="O211" s="127"/>
      <c r="P211" s="127"/>
      <c r="Q211" s="127"/>
      <c r="R211" s="127"/>
      <c r="S211" s="127"/>
      <c r="T211" s="127"/>
      <c r="U211" s="127"/>
      <c r="V211"/>
      <c r="W211"/>
      <c r="X211"/>
      <c r="Y211"/>
      <c r="Z211"/>
    </row>
    <row r="212" spans="1:26" ht="12.75" customHeight="1" x14ac:dyDescent="0.2">
      <c r="A212" s="260"/>
      <c r="B212" s="260"/>
      <c r="C212" s="283"/>
      <c r="D212" s="127"/>
      <c r="E212" s="127"/>
      <c r="F212" s="127"/>
      <c r="G212" s="127"/>
      <c r="H212" s="127"/>
      <c r="I212" s="127"/>
      <c r="J212" s="127"/>
      <c r="K212" s="127"/>
      <c r="L212" s="127"/>
      <c r="M212" s="127"/>
      <c r="N212" s="127"/>
      <c r="O212" s="127"/>
      <c r="P212" s="127"/>
      <c r="Q212" s="127"/>
      <c r="R212" s="127"/>
      <c r="S212" s="127"/>
      <c r="T212" s="127"/>
      <c r="U212" s="127"/>
      <c r="V212"/>
      <c r="W212"/>
      <c r="X212"/>
      <c r="Y212"/>
      <c r="Z212"/>
    </row>
    <row r="213" spans="1:26" ht="12.75" customHeight="1" x14ac:dyDescent="0.2">
      <c r="A213" s="260"/>
      <c r="B213" s="260"/>
      <c r="C213" s="283"/>
      <c r="D213" s="127"/>
      <c r="E213" s="127"/>
      <c r="F213" s="127"/>
      <c r="G213" s="127"/>
      <c r="H213" s="127"/>
      <c r="I213" s="127"/>
      <c r="J213" s="127"/>
      <c r="K213" s="127"/>
      <c r="L213" s="127"/>
      <c r="M213" s="127"/>
      <c r="N213" s="127"/>
      <c r="O213" s="127"/>
      <c r="P213" s="127"/>
      <c r="Q213" s="127"/>
      <c r="R213" s="127"/>
      <c r="S213" s="127"/>
      <c r="T213" s="127"/>
      <c r="U213" s="127"/>
      <c r="V213"/>
      <c r="W213"/>
      <c r="X213"/>
      <c r="Y213"/>
      <c r="Z213"/>
    </row>
    <row r="214" spans="1:26" ht="12.75" customHeight="1" x14ac:dyDescent="0.2">
      <c r="A214" s="260"/>
      <c r="B214" s="260"/>
      <c r="C214" s="283"/>
      <c r="D214" s="127"/>
      <c r="E214" s="127"/>
      <c r="F214" s="127"/>
      <c r="G214" s="127"/>
      <c r="H214" s="127"/>
      <c r="I214" s="127"/>
      <c r="J214" s="127"/>
      <c r="K214" s="127"/>
      <c r="L214" s="127"/>
      <c r="M214" s="127"/>
      <c r="N214" s="127"/>
      <c r="O214" s="127"/>
      <c r="P214" s="127"/>
      <c r="Q214" s="127"/>
      <c r="R214" s="127"/>
      <c r="S214" s="127"/>
      <c r="T214" s="127"/>
      <c r="U214" s="127"/>
      <c r="V214"/>
      <c r="W214"/>
      <c r="X214"/>
      <c r="Y214"/>
      <c r="Z214"/>
    </row>
    <row r="215" spans="1:26" ht="12.75" customHeight="1" x14ac:dyDescent="0.2">
      <c r="A215" s="260"/>
      <c r="B215" s="260"/>
      <c r="C215" s="283"/>
      <c r="D215" s="127"/>
      <c r="E215" s="127"/>
      <c r="F215" s="127"/>
      <c r="G215" s="127"/>
      <c r="H215" s="127"/>
      <c r="I215" s="127"/>
      <c r="J215" s="127"/>
      <c r="K215" s="127"/>
      <c r="L215" s="127"/>
      <c r="M215" s="127"/>
      <c r="N215" s="127"/>
      <c r="O215" s="127"/>
      <c r="P215" s="127"/>
      <c r="Q215" s="127"/>
      <c r="R215" s="127"/>
      <c r="S215" s="127"/>
      <c r="T215" s="127"/>
      <c r="U215" s="127"/>
      <c r="V215"/>
      <c r="W215"/>
      <c r="X215"/>
      <c r="Y215"/>
      <c r="Z215"/>
    </row>
    <row r="216" spans="1:26" ht="12.75" customHeight="1" x14ac:dyDescent="0.2">
      <c r="A216" s="260"/>
      <c r="B216" s="260"/>
      <c r="C216" s="283"/>
      <c r="D216" s="127"/>
      <c r="E216" s="127"/>
      <c r="F216" s="127"/>
      <c r="G216" s="127"/>
      <c r="H216" s="127"/>
      <c r="I216" s="127"/>
      <c r="J216" s="127"/>
      <c r="K216" s="127"/>
      <c r="L216" s="127"/>
      <c r="M216" s="127"/>
      <c r="N216" s="127"/>
      <c r="O216" s="127"/>
      <c r="P216" s="127"/>
      <c r="Q216" s="127"/>
      <c r="R216" s="127"/>
      <c r="S216" s="127"/>
      <c r="T216" s="127"/>
      <c r="U216" s="127"/>
      <c r="V216"/>
      <c r="W216"/>
      <c r="X216"/>
      <c r="Y216"/>
      <c r="Z216"/>
    </row>
    <row r="217" spans="1:26" ht="12.75" customHeight="1" x14ac:dyDescent="0.2">
      <c r="A217" s="260"/>
      <c r="B217" s="260"/>
      <c r="C217" s="283"/>
      <c r="D217" s="127"/>
      <c r="E217" s="127"/>
      <c r="F217" s="127"/>
      <c r="G217" s="127"/>
      <c r="H217" s="127"/>
      <c r="I217" s="127"/>
      <c r="J217" s="127"/>
      <c r="K217" s="127"/>
      <c r="L217" s="127"/>
      <c r="M217" s="127"/>
      <c r="N217" s="127"/>
      <c r="O217" s="127"/>
      <c r="P217" s="127"/>
      <c r="Q217" s="127"/>
      <c r="R217" s="127"/>
      <c r="S217" s="127"/>
      <c r="T217" s="127"/>
      <c r="U217" s="127"/>
      <c r="V217"/>
      <c r="W217"/>
      <c r="X217"/>
      <c r="Y217"/>
      <c r="Z217"/>
    </row>
    <row r="218" spans="1:26" ht="12.75" customHeight="1" x14ac:dyDescent="0.2">
      <c r="A218" s="260"/>
      <c r="B218" s="260"/>
      <c r="C218" s="283"/>
      <c r="D218" s="127"/>
      <c r="E218" s="127"/>
      <c r="F218" s="127"/>
      <c r="G218" s="127"/>
      <c r="H218" s="127"/>
      <c r="I218" s="127"/>
      <c r="J218" s="127"/>
      <c r="K218" s="127"/>
      <c r="L218" s="127"/>
      <c r="M218" s="127"/>
      <c r="N218" s="127"/>
      <c r="O218" s="127"/>
      <c r="P218" s="127"/>
      <c r="Q218" s="127"/>
      <c r="R218" s="127"/>
      <c r="S218" s="127"/>
      <c r="T218" s="127"/>
      <c r="U218" s="127"/>
      <c r="V218"/>
      <c r="W218"/>
      <c r="X218"/>
      <c r="Y218"/>
      <c r="Z218"/>
    </row>
    <row r="219" spans="1:26" ht="12.75" customHeight="1" x14ac:dyDescent="0.2">
      <c r="A219" s="260"/>
      <c r="B219" s="260"/>
      <c r="C219" s="283"/>
      <c r="D219" s="127"/>
      <c r="E219" s="127"/>
      <c r="F219" s="127"/>
      <c r="G219" s="127"/>
      <c r="H219" s="127"/>
      <c r="I219" s="127"/>
      <c r="J219" s="127"/>
      <c r="K219" s="127"/>
      <c r="L219" s="127"/>
      <c r="M219" s="127"/>
      <c r="N219" s="127"/>
      <c r="O219" s="127"/>
      <c r="P219" s="127"/>
      <c r="Q219" s="127"/>
      <c r="R219" s="127"/>
      <c r="S219" s="127"/>
      <c r="T219" s="127"/>
      <c r="U219" s="127"/>
      <c r="V219"/>
      <c r="W219"/>
      <c r="X219"/>
      <c r="Y219"/>
      <c r="Z219"/>
    </row>
    <row r="220" spans="1:26" ht="12.75" customHeight="1" x14ac:dyDescent="0.2">
      <c r="A220" s="260"/>
      <c r="B220" s="260"/>
      <c r="C220" s="283"/>
      <c r="D220" s="127"/>
      <c r="E220" s="127"/>
      <c r="F220" s="127"/>
      <c r="G220" s="127"/>
      <c r="H220" s="127"/>
      <c r="I220" s="127"/>
      <c r="J220" s="127"/>
      <c r="K220" s="127"/>
      <c r="L220" s="127"/>
      <c r="M220" s="127"/>
      <c r="N220" s="127"/>
      <c r="O220" s="127"/>
      <c r="P220" s="127"/>
      <c r="Q220" s="127"/>
      <c r="R220" s="127"/>
      <c r="S220" s="127"/>
      <c r="T220" s="127"/>
      <c r="U220" s="127"/>
      <c r="V220"/>
      <c r="W220"/>
      <c r="X220"/>
      <c r="Y220"/>
      <c r="Z220"/>
    </row>
    <row r="221" spans="1:26" ht="12.75" customHeight="1" x14ac:dyDescent="0.2">
      <c r="A221" s="260"/>
      <c r="B221" s="260"/>
      <c r="C221" s="283"/>
      <c r="D221" s="127"/>
      <c r="E221" s="127"/>
      <c r="F221" s="127"/>
      <c r="G221" s="127"/>
      <c r="H221" s="127"/>
      <c r="I221" s="127"/>
      <c r="J221" s="127"/>
      <c r="K221" s="127"/>
      <c r="L221" s="127"/>
      <c r="M221" s="127"/>
      <c r="N221" s="127"/>
      <c r="O221" s="127"/>
      <c r="P221" s="127"/>
      <c r="Q221" s="127"/>
      <c r="R221" s="127"/>
      <c r="S221" s="127"/>
      <c r="T221" s="127"/>
      <c r="U221" s="127"/>
      <c r="V221"/>
      <c r="W221"/>
      <c r="X221"/>
      <c r="Y221"/>
      <c r="Z221"/>
    </row>
    <row r="222" spans="1:26" ht="12.75" customHeight="1" x14ac:dyDescent="0.2">
      <c r="A222" s="260"/>
      <c r="B222" s="260"/>
      <c r="C222" s="283"/>
      <c r="D222" s="127"/>
      <c r="E222" s="127"/>
      <c r="F222" s="127"/>
      <c r="G222" s="127"/>
      <c r="H222" s="127"/>
      <c r="I222" s="127"/>
      <c r="J222" s="127"/>
      <c r="K222" s="127"/>
      <c r="L222" s="127"/>
      <c r="M222" s="127"/>
      <c r="N222" s="127"/>
      <c r="O222" s="127"/>
      <c r="P222" s="127"/>
      <c r="Q222" s="127"/>
      <c r="R222" s="127"/>
      <c r="S222" s="127"/>
      <c r="T222" s="127"/>
      <c r="U222" s="127"/>
      <c r="V222"/>
      <c r="W222"/>
      <c r="X222"/>
      <c r="Y222"/>
      <c r="Z222"/>
    </row>
    <row r="223" spans="1:26" ht="12.75" customHeight="1" x14ac:dyDescent="0.2">
      <c r="A223" s="260"/>
      <c r="B223" s="260"/>
      <c r="C223" s="283"/>
      <c r="D223" s="127"/>
      <c r="E223" s="127"/>
      <c r="F223" s="127"/>
      <c r="G223" s="127"/>
      <c r="H223" s="127"/>
      <c r="I223" s="127"/>
      <c r="J223" s="127"/>
      <c r="K223" s="127"/>
      <c r="L223" s="127"/>
      <c r="M223" s="127"/>
      <c r="N223" s="127"/>
      <c r="O223" s="127"/>
      <c r="P223" s="127"/>
      <c r="Q223" s="127"/>
      <c r="R223" s="127"/>
      <c r="S223" s="127"/>
      <c r="T223" s="127"/>
      <c r="U223" s="127"/>
      <c r="V223"/>
      <c r="W223"/>
      <c r="X223"/>
      <c r="Y223"/>
      <c r="Z223"/>
    </row>
    <row r="224" spans="1:26" ht="12.75" customHeight="1" x14ac:dyDescent="0.2">
      <c r="A224" s="260"/>
      <c r="B224" s="260"/>
      <c r="C224" s="283"/>
      <c r="D224" s="127"/>
      <c r="E224" s="127"/>
      <c r="F224" s="127"/>
      <c r="G224" s="127"/>
      <c r="H224" s="127"/>
      <c r="I224" s="127"/>
      <c r="J224" s="127"/>
      <c r="K224" s="127"/>
      <c r="L224" s="127"/>
      <c r="M224" s="127"/>
      <c r="N224" s="127"/>
      <c r="O224" s="127"/>
      <c r="P224" s="127"/>
      <c r="Q224" s="127"/>
      <c r="R224" s="127"/>
      <c r="S224" s="127"/>
      <c r="T224" s="127"/>
      <c r="U224" s="127"/>
      <c r="V224"/>
      <c r="W224"/>
      <c r="X224"/>
      <c r="Y224"/>
      <c r="Z224"/>
    </row>
    <row r="225" spans="1:26" ht="12.75" customHeight="1" x14ac:dyDescent="0.2">
      <c r="A225" s="260"/>
      <c r="B225" s="260"/>
      <c r="C225" s="283"/>
      <c r="D225" s="127"/>
      <c r="E225" s="127"/>
      <c r="F225" s="127"/>
      <c r="G225" s="127"/>
      <c r="H225" s="127"/>
      <c r="I225" s="127"/>
      <c r="J225" s="127"/>
      <c r="K225" s="127"/>
      <c r="L225" s="127"/>
      <c r="M225" s="127"/>
      <c r="N225" s="127"/>
      <c r="O225" s="127"/>
      <c r="P225" s="127"/>
      <c r="Q225" s="127"/>
      <c r="R225" s="127"/>
      <c r="S225" s="127"/>
      <c r="T225" s="127"/>
      <c r="U225" s="127"/>
      <c r="V225"/>
      <c r="W225"/>
      <c r="X225"/>
      <c r="Y225"/>
      <c r="Z225"/>
    </row>
    <row r="226" spans="1:26" ht="12.75" customHeight="1" x14ac:dyDescent="0.2">
      <c r="A226" s="260"/>
      <c r="B226" s="260"/>
      <c r="C226" s="283"/>
      <c r="D226" s="127"/>
      <c r="E226" s="127"/>
      <c r="F226" s="127"/>
      <c r="G226" s="127"/>
      <c r="H226" s="127"/>
      <c r="I226" s="127"/>
      <c r="J226" s="127"/>
      <c r="K226" s="127"/>
      <c r="L226" s="127"/>
      <c r="M226" s="127"/>
      <c r="N226" s="127"/>
      <c r="O226" s="127"/>
      <c r="P226" s="127"/>
      <c r="Q226" s="127"/>
      <c r="R226" s="127"/>
      <c r="S226" s="127"/>
      <c r="T226" s="127"/>
      <c r="U226" s="127"/>
      <c r="V226"/>
      <c r="W226"/>
      <c r="X226"/>
      <c r="Y226"/>
      <c r="Z226"/>
    </row>
    <row r="227" spans="1:26" ht="12.75" customHeight="1" x14ac:dyDescent="0.2">
      <c r="A227" s="260"/>
      <c r="B227" s="260"/>
      <c r="C227" s="283"/>
      <c r="D227" s="127"/>
      <c r="E227" s="127"/>
      <c r="F227" s="127"/>
      <c r="G227" s="127"/>
      <c r="H227" s="127"/>
      <c r="I227" s="127"/>
      <c r="J227" s="127"/>
      <c r="K227" s="127"/>
      <c r="L227" s="127"/>
      <c r="M227" s="127"/>
      <c r="N227" s="127"/>
      <c r="O227" s="127"/>
      <c r="P227" s="127"/>
      <c r="Q227" s="127"/>
      <c r="R227" s="127"/>
      <c r="S227" s="127"/>
      <c r="T227" s="127"/>
      <c r="U227" s="127"/>
      <c r="V227"/>
      <c r="W227"/>
      <c r="X227"/>
      <c r="Y227"/>
      <c r="Z227"/>
    </row>
    <row r="228" spans="1:26" ht="12.75" customHeight="1" x14ac:dyDescent="0.2">
      <c r="A228" s="260"/>
      <c r="B228" s="260"/>
      <c r="C228" s="283"/>
      <c r="D228" s="127"/>
      <c r="E228" s="127"/>
      <c r="F228" s="127"/>
      <c r="G228" s="127"/>
      <c r="H228" s="127"/>
      <c r="I228" s="127"/>
      <c r="J228" s="127"/>
      <c r="K228" s="127"/>
      <c r="L228" s="127"/>
      <c r="M228" s="127"/>
      <c r="N228" s="127"/>
      <c r="O228" s="127"/>
      <c r="P228" s="127"/>
      <c r="Q228" s="127"/>
      <c r="R228" s="127"/>
      <c r="S228" s="127"/>
      <c r="T228" s="127"/>
      <c r="U228" s="127"/>
      <c r="V228"/>
      <c r="W228"/>
      <c r="X228"/>
      <c r="Y228"/>
      <c r="Z228"/>
    </row>
    <row r="229" spans="1:26" ht="12.75" customHeight="1" x14ac:dyDescent="0.2">
      <c r="A229" s="260"/>
      <c r="B229" s="260"/>
      <c r="C229" s="283"/>
      <c r="D229" s="127"/>
      <c r="E229" s="127"/>
      <c r="F229" s="127"/>
      <c r="G229" s="127"/>
      <c r="H229" s="127"/>
      <c r="I229" s="127"/>
      <c r="J229" s="127"/>
      <c r="K229" s="127"/>
      <c r="L229" s="127"/>
      <c r="M229" s="127"/>
      <c r="N229" s="127"/>
      <c r="O229" s="127"/>
      <c r="P229" s="127"/>
      <c r="Q229" s="127"/>
      <c r="R229" s="127"/>
      <c r="S229" s="127"/>
      <c r="T229" s="127"/>
      <c r="U229" s="127"/>
      <c r="V229"/>
      <c r="W229"/>
      <c r="X229"/>
      <c r="Y229"/>
      <c r="Z229"/>
    </row>
    <row r="230" spans="1:26" ht="12.75" customHeight="1" x14ac:dyDescent="0.2">
      <c r="A230" s="260"/>
      <c r="B230" s="260"/>
      <c r="C230" s="283"/>
      <c r="D230" s="127"/>
      <c r="E230" s="127"/>
      <c r="F230" s="127"/>
      <c r="G230" s="127"/>
      <c r="H230" s="127"/>
      <c r="I230" s="127"/>
      <c r="J230" s="127"/>
      <c r="K230" s="127"/>
      <c r="L230" s="127"/>
      <c r="M230" s="127"/>
      <c r="N230" s="127"/>
      <c r="O230" s="127"/>
      <c r="P230" s="127"/>
      <c r="Q230" s="127"/>
      <c r="R230" s="127"/>
      <c r="S230" s="127"/>
      <c r="T230" s="127"/>
      <c r="U230" s="127"/>
      <c r="V230"/>
      <c r="W230"/>
      <c r="X230"/>
      <c r="Y230"/>
      <c r="Z230"/>
    </row>
    <row r="231" spans="1:26" ht="12.75" customHeight="1" x14ac:dyDescent="0.2">
      <c r="A231" s="260"/>
      <c r="B231" s="260"/>
      <c r="C231" s="283"/>
      <c r="D231" s="127"/>
      <c r="E231" s="127"/>
      <c r="F231" s="127"/>
      <c r="G231" s="127"/>
      <c r="H231" s="127"/>
      <c r="I231" s="127"/>
      <c r="J231" s="127"/>
      <c r="K231" s="127"/>
      <c r="L231" s="127"/>
      <c r="M231" s="127"/>
      <c r="N231" s="127"/>
      <c r="O231" s="127"/>
      <c r="P231" s="127"/>
      <c r="Q231" s="127"/>
      <c r="R231" s="127"/>
      <c r="S231" s="127"/>
      <c r="T231" s="127"/>
      <c r="U231" s="127"/>
      <c r="V231"/>
      <c r="W231"/>
      <c r="X231"/>
      <c r="Y231"/>
      <c r="Z231"/>
    </row>
    <row r="232" spans="1:26" ht="12.75" customHeight="1" x14ac:dyDescent="0.2">
      <c r="A232" s="260"/>
      <c r="B232" s="260"/>
      <c r="C232" s="283"/>
      <c r="D232" s="127"/>
      <c r="E232" s="127"/>
      <c r="F232" s="127"/>
      <c r="G232" s="127"/>
      <c r="H232" s="127"/>
      <c r="I232" s="127"/>
      <c r="J232" s="127"/>
      <c r="K232" s="127"/>
      <c r="L232" s="127"/>
      <c r="M232" s="127"/>
      <c r="N232" s="127"/>
      <c r="O232" s="127"/>
      <c r="P232" s="127"/>
      <c r="Q232" s="127"/>
      <c r="R232" s="127"/>
      <c r="S232" s="127"/>
      <c r="T232" s="127"/>
      <c r="U232" s="127"/>
      <c r="V232"/>
      <c r="W232"/>
      <c r="X232"/>
      <c r="Y232"/>
      <c r="Z232"/>
    </row>
    <row r="233" spans="1:26" ht="12.75" customHeight="1" x14ac:dyDescent="0.2">
      <c r="A233" s="260"/>
      <c r="B233" s="260"/>
      <c r="C233" s="283"/>
      <c r="D233" s="127"/>
      <c r="E233" s="127"/>
      <c r="F233" s="127"/>
      <c r="G233" s="127"/>
      <c r="H233" s="127"/>
      <c r="I233" s="127"/>
      <c r="J233" s="127"/>
      <c r="K233" s="127"/>
      <c r="L233" s="127"/>
      <c r="M233" s="127"/>
      <c r="N233" s="127"/>
      <c r="O233" s="127"/>
      <c r="P233" s="127"/>
      <c r="Q233" s="127"/>
      <c r="R233" s="127"/>
      <c r="S233" s="127"/>
      <c r="T233" s="127"/>
      <c r="U233" s="127"/>
      <c r="V233"/>
      <c r="W233"/>
      <c r="X233"/>
      <c r="Y233"/>
      <c r="Z233"/>
    </row>
    <row r="234" spans="1:26" ht="12.75" customHeight="1" x14ac:dyDescent="0.2">
      <c r="A234" s="260"/>
      <c r="B234" s="260"/>
      <c r="C234" s="283"/>
      <c r="D234" s="127"/>
      <c r="E234" s="127"/>
      <c r="F234" s="127"/>
      <c r="G234" s="127"/>
      <c r="H234" s="127"/>
      <c r="I234" s="127"/>
      <c r="J234" s="127"/>
      <c r="K234" s="127"/>
      <c r="L234" s="127"/>
      <c r="M234" s="127"/>
      <c r="N234" s="127"/>
      <c r="O234" s="127"/>
      <c r="P234" s="127"/>
      <c r="Q234" s="127"/>
      <c r="R234" s="127"/>
      <c r="S234" s="127"/>
      <c r="T234" s="127"/>
      <c r="U234" s="127"/>
      <c r="V234"/>
      <c r="W234"/>
      <c r="X234"/>
      <c r="Y234"/>
      <c r="Z234"/>
    </row>
    <row r="235" spans="1:26" ht="12.75" customHeight="1" x14ac:dyDescent="0.2">
      <c r="A235" s="260"/>
      <c r="B235" s="260"/>
      <c r="C235" s="283"/>
      <c r="D235" s="127"/>
      <c r="E235" s="127"/>
      <c r="F235" s="127"/>
      <c r="G235" s="127"/>
      <c r="H235" s="127"/>
      <c r="I235" s="127"/>
      <c r="J235" s="127"/>
      <c r="K235" s="127"/>
      <c r="L235" s="127"/>
      <c r="M235" s="127"/>
      <c r="N235" s="127"/>
      <c r="O235" s="127"/>
      <c r="P235" s="127"/>
      <c r="Q235" s="127"/>
      <c r="R235" s="127"/>
      <c r="S235" s="127"/>
      <c r="T235" s="127"/>
      <c r="U235" s="127"/>
      <c r="V235"/>
      <c r="W235"/>
      <c r="X235"/>
      <c r="Y235"/>
      <c r="Z235"/>
    </row>
    <row r="236" spans="1:26" ht="12.75" customHeight="1" x14ac:dyDescent="0.2">
      <c r="A236" s="260"/>
      <c r="B236" s="260"/>
      <c r="C236" s="283"/>
      <c r="D236" s="127"/>
      <c r="E236" s="127"/>
      <c r="F236" s="127"/>
      <c r="G236" s="127"/>
      <c r="H236" s="127"/>
      <c r="I236" s="127"/>
      <c r="J236" s="127"/>
      <c r="K236" s="127"/>
      <c r="L236" s="127"/>
      <c r="M236" s="127"/>
      <c r="N236" s="127"/>
      <c r="O236" s="127"/>
      <c r="P236" s="127"/>
      <c r="Q236" s="127"/>
      <c r="R236" s="127"/>
      <c r="S236" s="127"/>
      <c r="T236" s="127"/>
      <c r="U236" s="127"/>
      <c r="V236"/>
      <c r="W236"/>
      <c r="X236"/>
      <c r="Y236"/>
      <c r="Z236"/>
    </row>
    <row r="237" spans="1:26" ht="12.75" customHeight="1" x14ac:dyDescent="0.2">
      <c r="A237" s="260"/>
      <c r="B237" s="260"/>
      <c r="C237" s="283"/>
      <c r="D237" s="127"/>
      <c r="E237" s="127"/>
      <c r="F237" s="127"/>
      <c r="G237" s="127"/>
      <c r="H237" s="127"/>
      <c r="I237" s="127"/>
      <c r="J237" s="127"/>
      <c r="K237" s="127"/>
      <c r="L237" s="127"/>
      <c r="M237" s="127"/>
      <c r="N237" s="127"/>
      <c r="O237" s="127"/>
      <c r="P237" s="127"/>
      <c r="Q237" s="127"/>
      <c r="R237" s="127"/>
      <c r="S237" s="127"/>
      <c r="T237" s="127"/>
      <c r="U237" s="127"/>
      <c r="V237"/>
      <c r="W237"/>
      <c r="X237"/>
      <c r="Y237"/>
      <c r="Z237"/>
    </row>
    <row r="238" spans="1:26" ht="12.75" customHeight="1" x14ac:dyDescent="0.2">
      <c r="A238" s="260"/>
      <c r="B238" s="260"/>
      <c r="C238" s="283"/>
      <c r="D238" s="127"/>
      <c r="E238" s="127"/>
      <c r="F238" s="127"/>
      <c r="G238" s="127"/>
      <c r="H238" s="127"/>
      <c r="I238" s="127"/>
      <c r="J238" s="127"/>
      <c r="K238" s="127"/>
      <c r="L238" s="127"/>
      <c r="M238" s="127"/>
      <c r="N238" s="127"/>
      <c r="O238" s="127"/>
      <c r="P238" s="127"/>
      <c r="Q238" s="127"/>
      <c r="R238" s="127"/>
      <c r="S238" s="127"/>
      <c r="T238" s="127"/>
      <c r="U238" s="127"/>
      <c r="V238"/>
      <c r="W238"/>
      <c r="X238"/>
      <c r="Y238"/>
      <c r="Z238"/>
    </row>
    <row r="239" spans="1:26" ht="12.75" customHeight="1" x14ac:dyDescent="0.2">
      <c r="A239" s="260"/>
      <c r="B239" s="260"/>
      <c r="C239" s="283"/>
      <c r="D239" s="127"/>
      <c r="E239" s="127"/>
      <c r="F239" s="127"/>
      <c r="G239" s="127"/>
      <c r="H239" s="127"/>
      <c r="I239" s="127"/>
      <c r="J239" s="127"/>
      <c r="K239" s="127"/>
      <c r="L239" s="127"/>
      <c r="M239" s="127"/>
      <c r="N239" s="127"/>
      <c r="O239" s="127"/>
      <c r="P239" s="127"/>
      <c r="Q239" s="127"/>
      <c r="R239" s="127"/>
      <c r="S239" s="127"/>
      <c r="T239" s="127"/>
      <c r="U239" s="127"/>
      <c r="V239"/>
      <c r="W239"/>
      <c r="X239"/>
      <c r="Y239"/>
      <c r="Z239"/>
    </row>
    <row r="240" spans="1:26" ht="12.75" customHeight="1" x14ac:dyDescent="0.2">
      <c r="A240" s="260"/>
      <c r="B240" s="260"/>
      <c r="C240" s="283"/>
      <c r="D240" s="127"/>
      <c r="E240" s="127"/>
      <c r="F240" s="127"/>
      <c r="G240" s="127"/>
      <c r="H240" s="127"/>
      <c r="I240" s="127"/>
      <c r="J240" s="127"/>
      <c r="K240" s="127"/>
      <c r="L240" s="127"/>
      <c r="M240" s="127"/>
      <c r="N240" s="127"/>
      <c r="O240" s="127"/>
      <c r="P240" s="127"/>
      <c r="Q240" s="127"/>
      <c r="R240" s="127"/>
      <c r="S240" s="127"/>
      <c r="T240" s="127"/>
      <c r="U240" s="127"/>
      <c r="V240"/>
      <c r="W240"/>
      <c r="X240"/>
      <c r="Y240"/>
      <c r="Z240"/>
    </row>
    <row r="241" spans="1:26" ht="12.75" customHeight="1" x14ac:dyDescent="0.2">
      <c r="A241" s="260"/>
      <c r="B241" s="260"/>
      <c r="C241" s="283"/>
      <c r="D241" s="127"/>
      <c r="E241" s="127"/>
      <c r="F241" s="127"/>
      <c r="G241" s="127"/>
      <c r="H241" s="127"/>
      <c r="I241" s="127"/>
      <c r="J241" s="127"/>
      <c r="K241" s="127"/>
      <c r="L241" s="127"/>
      <c r="M241" s="127"/>
      <c r="N241" s="127"/>
      <c r="O241" s="127"/>
      <c r="P241" s="127"/>
      <c r="Q241" s="127"/>
      <c r="R241" s="127"/>
      <c r="S241" s="127"/>
      <c r="T241" s="127"/>
      <c r="U241" s="127"/>
      <c r="V241"/>
      <c r="W241"/>
      <c r="X241"/>
      <c r="Y241"/>
      <c r="Z241"/>
    </row>
    <row r="242" spans="1:26" ht="12.75" customHeight="1" x14ac:dyDescent="0.2">
      <c r="A242" s="260"/>
      <c r="B242" s="260"/>
      <c r="C242" s="283"/>
      <c r="D242" s="127"/>
      <c r="E242" s="127"/>
      <c r="F242" s="127"/>
      <c r="G242" s="127"/>
      <c r="H242" s="127"/>
      <c r="I242" s="127"/>
      <c r="J242" s="127"/>
      <c r="K242" s="127"/>
      <c r="L242" s="127"/>
      <c r="M242" s="127"/>
      <c r="N242" s="127"/>
      <c r="O242" s="127"/>
      <c r="P242" s="127"/>
      <c r="Q242" s="127"/>
      <c r="R242" s="127"/>
      <c r="S242" s="127"/>
      <c r="T242" s="127"/>
      <c r="U242" s="127"/>
      <c r="V242"/>
      <c r="W242"/>
      <c r="X242"/>
      <c r="Y242"/>
      <c r="Z242"/>
    </row>
    <row r="243" spans="1:26" ht="12.75" customHeight="1" x14ac:dyDescent="0.2">
      <c r="A243" s="260"/>
      <c r="B243" s="260"/>
      <c r="C243" s="283"/>
      <c r="D243" s="127"/>
      <c r="E243" s="127"/>
      <c r="F243" s="127"/>
      <c r="G243" s="127"/>
      <c r="H243" s="127"/>
      <c r="I243" s="127"/>
      <c r="J243" s="127"/>
      <c r="K243" s="127"/>
      <c r="L243" s="127"/>
      <c r="M243" s="127"/>
      <c r="N243" s="127"/>
      <c r="O243" s="127"/>
      <c r="P243" s="127"/>
      <c r="Q243" s="127"/>
      <c r="R243" s="127"/>
      <c r="S243" s="127"/>
      <c r="T243" s="127"/>
      <c r="U243" s="127"/>
      <c r="V243"/>
      <c r="W243"/>
      <c r="X243"/>
      <c r="Y243"/>
      <c r="Z243"/>
    </row>
    <row r="244" spans="1:26" ht="12.75" customHeight="1" x14ac:dyDescent="0.2">
      <c r="A244" s="260"/>
      <c r="B244" s="260"/>
      <c r="C244" s="283"/>
      <c r="D244" s="127"/>
      <c r="E244" s="127"/>
      <c r="F244" s="127"/>
      <c r="G244" s="127"/>
      <c r="H244" s="127"/>
      <c r="I244" s="127"/>
      <c r="J244" s="127"/>
      <c r="K244" s="127"/>
      <c r="L244" s="127"/>
      <c r="M244" s="127"/>
      <c r="N244" s="127"/>
      <c r="O244" s="127"/>
      <c r="P244" s="127"/>
      <c r="Q244" s="127"/>
      <c r="R244" s="127"/>
      <c r="S244" s="127"/>
      <c r="T244" s="127"/>
      <c r="U244" s="127"/>
      <c r="V244"/>
      <c r="W244"/>
      <c r="X244"/>
      <c r="Y244"/>
      <c r="Z244"/>
    </row>
    <row r="245" spans="1:26" ht="12.75" customHeight="1" x14ac:dyDescent="0.2">
      <c r="A245" s="260"/>
      <c r="B245" s="260"/>
      <c r="C245" s="283"/>
      <c r="D245" s="127"/>
      <c r="E245" s="127"/>
      <c r="F245" s="127"/>
      <c r="G245" s="127"/>
      <c r="H245" s="127"/>
      <c r="I245" s="127"/>
      <c r="J245" s="127"/>
      <c r="K245" s="127"/>
      <c r="L245" s="127"/>
      <c r="M245" s="127"/>
      <c r="N245" s="127"/>
      <c r="O245" s="127"/>
      <c r="P245" s="127"/>
      <c r="Q245" s="127"/>
      <c r="R245" s="127"/>
      <c r="S245" s="127"/>
      <c r="T245" s="127"/>
      <c r="U245" s="127"/>
      <c r="V245"/>
      <c r="W245"/>
      <c r="X245"/>
      <c r="Y245"/>
      <c r="Z245"/>
    </row>
    <row r="246" spans="1:26" ht="12.75" customHeight="1" x14ac:dyDescent="0.2">
      <c r="A246" s="260"/>
      <c r="B246" s="260"/>
      <c r="C246" s="283"/>
      <c r="D246" s="127"/>
      <c r="E246" s="127"/>
      <c r="F246" s="127"/>
      <c r="G246" s="127"/>
      <c r="H246" s="127"/>
      <c r="I246" s="127"/>
      <c r="J246" s="127"/>
      <c r="K246" s="127"/>
      <c r="L246" s="127"/>
      <c r="M246" s="127"/>
      <c r="N246" s="127"/>
      <c r="O246" s="127"/>
      <c r="P246" s="127"/>
      <c r="Q246" s="127"/>
      <c r="R246" s="127"/>
      <c r="S246" s="127"/>
      <c r="T246" s="127"/>
      <c r="U246" s="127"/>
      <c r="V246"/>
      <c r="W246"/>
      <c r="X246"/>
      <c r="Y246"/>
      <c r="Z246"/>
    </row>
    <row r="247" spans="1:26" ht="12.75" customHeight="1" x14ac:dyDescent="0.2">
      <c r="A247" s="260"/>
      <c r="B247" s="260"/>
      <c r="C247" s="283"/>
      <c r="D247" s="127"/>
      <c r="E247" s="127"/>
      <c r="F247" s="127"/>
      <c r="G247" s="127"/>
      <c r="H247" s="127"/>
      <c r="I247" s="127"/>
      <c r="J247" s="127"/>
      <c r="K247" s="127"/>
      <c r="L247" s="127"/>
      <c r="M247" s="127"/>
      <c r="N247" s="127"/>
      <c r="O247" s="127"/>
      <c r="P247" s="127"/>
      <c r="Q247" s="127"/>
      <c r="R247" s="127"/>
      <c r="S247" s="127"/>
      <c r="T247" s="127"/>
      <c r="U247" s="127"/>
      <c r="V247"/>
      <c r="W247"/>
      <c r="X247"/>
      <c r="Y247"/>
      <c r="Z247"/>
    </row>
    <row r="248" spans="1:26" ht="12.75" customHeight="1" x14ac:dyDescent="0.2">
      <c r="A248" s="260"/>
      <c r="B248" s="260"/>
      <c r="C248" s="283"/>
      <c r="D248" s="127"/>
      <c r="E248" s="127"/>
      <c r="F248" s="127"/>
      <c r="G248" s="127"/>
      <c r="H248" s="127"/>
      <c r="I248" s="127"/>
      <c r="J248" s="127"/>
      <c r="K248" s="127"/>
      <c r="L248" s="127"/>
      <c r="M248" s="127"/>
      <c r="N248" s="127"/>
      <c r="O248" s="127"/>
      <c r="P248" s="127"/>
      <c r="Q248" s="127"/>
      <c r="R248" s="127"/>
      <c r="S248" s="127"/>
      <c r="T248" s="127"/>
      <c r="U248" s="127"/>
      <c r="V248"/>
      <c r="W248"/>
      <c r="X248"/>
      <c r="Y248"/>
      <c r="Z248"/>
    </row>
    <row r="249" spans="1:26" ht="12.75" customHeight="1" x14ac:dyDescent="0.2">
      <c r="A249" s="260"/>
      <c r="B249" s="260"/>
      <c r="C249" s="283"/>
      <c r="D249" s="127"/>
      <c r="E249" s="127"/>
      <c r="F249" s="127"/>
      <c r="G249" s="127"/>
      <c r="H249" s="127"/>
      <c r="I249" s="127"/>
      <c r="J249" s="127"/>
      <c r="K249" s="127"/>
      <c r="L249" s="127"/>
      <c r="M249" s="127"/>
      <c r="N249" s="127"/>
      <c r="O249" s="127"/>
      <c r="P249" s="127"/>
      <c r="Q249" s="127"/>
      <c r="R249" s="127"/>
      <c r="S249" s="127"/>
      <c r="T249" s="127"/>
      <c r="U249" s="127"/>
      <c r="V249"/>
      <c r="W249"/>
      <c r="X249"/>
      <c r="Y249"/>
      <c r="Z249"/>
    </row>
    <row r="250" spans="1:26" ht="12.75" customHeight="1" x14ac:dyDescent="0.2">
      <c r="A250" s="260"/>
      <c r="B250" s="260"/>
      <c r="C250" s="283"/>
      <c r="D250" s="127"/>
      <c r="E250" s="127"/>
      <c r="F250" s="127"/>
      <c r="G250" s="127"/>
      <c r="H250" s="127"/>
      <c r="I250" s="127"/>
      <c r="J250" s="127"/>
      <c r="K250" s="127"/>
      <c r="L250" s="127"/>
      <c r="M250" s="127"/>
      <c r="N250" s="127"/>
      <c r="O250" s="127"/>
      <c r="P250" s="127"/>
      <c r="Q250" s="127"/>
      <c r="R250" s="127"/>
      <c r="S250" s="127"/>
      <c r="T250" s="127"/>
      <c r="U250" s="127"/>
      <c r="V250"/>
      <c r="W250"/>
      <c r="X250"/>
      <c r="Y250"/>
      <c r="Z250"/>
    </row>
    <row r="251" spans="1:26" ht="12.75" customHeight="1" x14ac:dyDescent="0.2">
      <c r="A251" s="260"/>
      <c r="B251" s="260"/>
      <c r="C251" s="283"/>
      <c r="D251" s="127"/>
      <c r="E251" s="127"/>
      <c r="F251" s="127"/>
      <c r="G251" s="127"/>
      <c r="H251" s="127"/>
      <c r="I251" s="127"/>
      <c r="J251" s="127"/>
      <c r="K251" s="127"/>
      <c r="L251" s="127"/>
      <c r="M251" s="127"/>
      <c r="N251" s="127"/>
      <c r="O251" s="127"/>
      <c r="P251" s="127"/>
      <c r="Q251" s="127"/>
      <c r="R251" s="127"/>
      <c r="S251" s="127"/>
      <c r="T251" s="127"/>
      <c r="U251" s="127"/>
      <c r="V251"/>
      <c r="W251"/>
      <c r="X251"/>
      <c r="Y251"/>
      <c r="Z251"/>
    </row>
    <row r="252" spans="1:26" ht="12.75" customHeight="1" x14ac:dyDescent="0.2">
      <c r="A252" s="260"/>
      <c r="B252" s="260"/>
      <c r="C252" s="283"/>
      <c r="D252" s="127"/>
      <c r="E252" s="127"/>
      <c r="F252" s="127"/>
      <c r="G252" s="127"/>
      <c r="H252" s="127"/>
      <c r="I252" s="127"/>
      <c r="J252" s="127"/>
      <c r="K252" s="127"/>
      <c r="L252" s="127"/>
      <c r="M252" s="127"/>
      <c r="N252" s="127"/>
      <c r="O252" s="127"/>
      <c r="P252" s="127"/>
      <c r="Q252" s="127"/>
      <c r="R252" s="127"/>
      <c r="S252" s="127"/>
      <c r="T252" s="127"/>
      <c r="U252" s="127"/>
      <c r="V252"/>
      <c r="W252"/>
      <c r="X252"/>
      <c r="Y252"/>
      <c r="Z252"/>
    </row>
    <row r="253" spans="1:26" ht="12.75" customHeight="1" x14ac:dyDescent="0.2">
      <c r="A253" s="260"/>
      <c r="B253" s="260"/>
      <c r="C253" s="283"/>
      <c r="D253" s="127"/>
      <c r="E253" s="127"/>
      <c r="F253" s="127"/>
      <c r="G253" s="127"/>
      <c r="H253" s="127"/>
      <c r="I253" s="127"/>
      <c r="J253" s="127"/>
      <c r="K253" s="127"/>
      <c r="L253" s="127"/>
      <c r="M253" s="127"/>
      <c r="N253" s="127"/>
      <c r="O253" s="127"/>
      <c r="P253" s="127"/>
      <c r="Q253" s="127"/>
      <c r="R253" s="127"/>
      <c r="S253" s="127"/>
      <c r="T253" s="127"/>
      <c r="U253" s="127"/>
      <c r="V253"/>
      <c r="W253"/>
      <c r="X253"/>
      <c r="Y253"/>
      <c r="Z253"/>
    </row>
    <row r="254" spans="1:26" ht="12.75" customHeight="1" x14ac:dyDescent="0.2">
      <c r="A254" s="260"/>
      <c r="B254" s="260"/>
      <c r="C254" s="283"/>
      <c r="D254" s="127"/>
      <c r="E254" s="127"/>
      <c r="F254" s="127"/>
      <c r="G254" s="127"/>
      <c r="H254" s="127"/>
      <c r="I254" s="127"/>
      <c r="J254" s="127"/>
      <c r="K254" s="127"/>
      <c r="L254" s="127"/>
      <c r="M254" s="127"/>
      <c r="N254" s="127"/>
      <c r="O254" s="127"/>
      <c r="P254" s="127"/>
      <c r="Q254" s="127"/>
      <c r="R254" s="127"/>
      <c r="S254" s="127"/>
      <c r="T254" s="127"/>
      <c r="U254" s="127"/>
      <c r="V254"/>
      <c r="W254"/>
      <c r="X254"/>
      <c r="Y254"/>
      <c r="Z254"/>
    </row>
    <row r="255" spans="1:26" ht="12.75" customHeight="1" x14ac:dyDescent="0.2">
      <c r="A255" s="260"/>
      <c r="B255" s="260"/>
      <c r="C255" s="283"/>
      <c r="D255" s="127"/>
      <c r="E255" s="127"/>
      <c r="F255" s="127"/>
      <c r="G255" s="127"/>
      <c r="H255" s="127"/>
      <c r="I255" s="127"/>
      <c r="J255" s="127"/>
      <c r="K255" s="127"/>
      <c r="L255" s="127"/>
      <c r="M255" s="127"/>
      <c r="N255" s="127"/>
      <c r="O255" s="127"/>
      <c r="P255" s="127"/>
      <c r="Q255" s="127"/>
      <c r="R255" s="127"/>
      <c r="S255" s="127"/>
      <c r="T255" s="127"/>
      <c r="U255" s="127"/>
      <c r="V255"/>
      <c r="W255"/>
      <c r="X255"/>
      <c r="Y255"/>
      <c r="Z255"/>
    </row>
    <row r="256" spans="1:26" ht="12.75" customHeight="1" x14ac:dyDescent="0.2">
      <c r="A256" s="260"/>
      <c r="B256" s="260"/>
      <c r="C256" s="283"/>
      <c r="D256" s="127"/>
      <c r="E256" s="127"/>
      <c r="F256" s="127"/>
      <c r="G256" s="127"/>
      <c r="H256" s="127"/>
      <c r="I256" s="127"/>
      <c r="J256" s="127"/>
      <c r="K256" s="127"/>
      <c r="L256" s="127"/>
      <c r="M256" s="127"/>
      <c r="N256" s="127"/>
      <c r="O256" s="127"/>
      <c r="P256" s="127"/>
      <c r="Q256" s="127"/>
      <c r="R256" s="127"/>
      <c r="S256" s="127"/>
      <c r="T256" s="127"/>
      <c r="U256" s="127"/>
      <c r="V256"/>
      <c r="W256"/>
      <c r="X256"/>
      <c r="Y256"/>
      <c r="Z256"/>
    </row>
    <row r="257" spans="1:26" ht="12.75" customHeight="1" x14ac:dyDescent="0.2">
      <c r="A257" s="260"/>
      <c r="B257" s="260"/>
      <c r="C257" s="283"/>
      <c r="D257" s="127"/>
      <c r="E257" s="127"/>
      <c r="F257" s="127"/>
      <c r="G257" s="127"/>
      <c r="H257" s="127"/>
      <c r="I257" s="127"/>
      <c r="J257" s="127"/>
      <c r="K257" s="127"/>
      <c r="L257" s="127"/>
      <c r="M257" s="127"/>
      <c r="N257" s="127"/>
      <c r="O257" s="127"/>
      <c r="P257" s="127"/>
      <c r="Q257" s="127"/>
      <c r="R257" s="127"/>
      <c r="S257" s="127"/>
      <c r="T257" s="127"/>
      <c r="U257" s="127"/>
      <c r="V257"/>
      <c r="W257"/>
      <c r="X257"/>
      <c r="Y257"/>
      <c r="Z257"/>
    </row>
    <row r="258" spans="1:26" ht="12.75" customHeight="1" x14ac:dyDescent="0.2">
      <c r="A258" s="260"/>
      <c r="B258" s="260"/>
      <c r="C258" s="283"/>
      <c r="D258" s="127"/>
      <c r="E258" s="127"/>
      <c r="F258" s="127"/>
      <c r="G258" s="127"/>
      <c r="H258" s="127"/>
      <c r="I258" s="127"/>
      <c r="J258" s="127"/>
      <c r="K258" s="127"/>
      <c r="L258" s="127"/>
      <c r="M258" s="127"/>
      <c r="N258" s="127"/>
      <c r="O258" s="127"/>
      <c r="P258" s="127"/>
      <c r="Q258" s="127"/>
      <c r="R258" s="127"/>
      <c r="S258" s="127"/>
      <c r="T258" s="127"/>
      <c r="U258" s="127"/>
      <c r="V258"/>
      <c r="W258"/>
      <c r="X258"/>
      <c r="Y258"/>
      <c r="Z258"/>
    </row>
    <row r="259" spans="1:26" ht="12.75" customHeight="1" x14ac:dyDescent="0.2">
      <c r="A259" s="260"/>
      <c r="B259" s="260"/>
      <c r="C259" s="283"/>
      <c r="D259" s="127"/>
      <c r="E259" s="127"/>
      <c r="F259" s="127"/>
      <c r="G259" s="127"/>
      <c r="H259" s="127"/>
      <c r="I259" s="127"/>
      <c r="J259" s="127"/>
      <c r="K259" s="127"/>
      <c r="L259" s="127"/>
      <c r="M259" s="127"/>
      <c r="N259" s="127"/>
      <c r="O259" s="127"/>
      <c r="P259" s="127"/>
      <c r="Q259" s="127"/>
      <c r="R259" s="127"/>
      <c r="S259" s="127"/>
      <c r="T259" s="127"/>
      <c r="U259" s="127"/>
      <c r="V259"/>
      <c r="W259"/>
      <c r="X259"/>
      <c r="Y259"/>
      <c r="Z259"/>
    </row>
    <row r="260" spans="1:26" ht="12.75" customHeight="1" x14ac:dyDescent="0.2">
      <c r="A260" s="260"/>
      <c r="B260" s="260"/>
      <c r="C260" s="283"/>
      <c r="D260" s="127"/>
      <c r="E260" s="127"/>
      <c r="F260" s="127"/>
      <c r="G260" s="127"/>
      <c r="H260" s="127"/>
      <c r="I260" s="127"/>
      <c r="J260" s="127"/>
      <c r="K260" s="127"/>
      <c r="L260" s="127"/>
      <c r="M260" s="127"/>
      <c r="N260" s="127"/>
      <c r="O260" s="127"/>
      <c r="P260" s="127"/>
      <c r="Q260" s="127"/>
      <c r="R260" s="127"/>
      <c r="S260" s="127"/>
      <c r="T260" s="127"/>
      <c r="U260" s="127"/>
      <c r="V260"/>
      <c r="W260"/>
      <c r="X260"/>
      <c r="Y260"/>
      <c r="Z260"/>
    </row>
    <row r="261" spans="1:26" ht="12.75" customHeight="1" x14ac:dyDescent="0.2">
      <c r="A261" s="260"/>
      <c r="B261" s="260"/>
      <c r="C261" s="283"/>
      <c r="D261" s="127"/>
      <c r="E261" s="127"/>
      <c r="F261" s="127"/>
      <c r="G261" s="127"/>
      <c r="H261" s="127"/>
      <c r="I261" s="127"/>
      <c r="J261" s="127"/>
      <c r="K261" s="127"/>
      <c r="L261" s="127"/>
      <c r="M261" s="127"/>
      <c r="N261" s="127"/>
      <c r="O261" s="127"/>
      <c r="P261" s="127"/>
      <c r="Q261" s="127"/>
      <c r="R261" s="127"/>
      <c r="S261" s="127"/>
      <c r="T261" s="127"/>
      <c r="U261" s="127"/>
      <c r="V261"/>
      <c r="W261"/>
      <c r="X261"/>
      <c r="Y261"/>
      <c r="Z261"/>
    </row>
    <row r="262" spans="1:26" ht="12.75" customHeight="1" x14ac:dyDescent="0.2">
      <c r="A262" s="260"/>
      <c r="B262" s="260"/>
      <c r="C262" s="283"/>
      <c r="D262" s="127"/>
      <c r="E262" s="127"/>
      <c r="F262" s="127"/>
      <c r="G262" s="127"/>
      <c r="H262" s="127"/>
      <c r="I262" s="127"/>
      <c r="J262" s="127"/>
      <c r="K262" s="127"/>
      <c r="L262" s="127"/>
      <c r="M262" s="127"/>
      <c r="N262" s="127"/>
      <c r="O262" s="127"/>
      <c r="P262" s="127"/>
      <c r="Q262" s="127"/>
      <c r="R262" s="127"/>
      <c r="S262" s="127"/>
      <c r="T262" s="127"/>
      <c r="U262" s="127"/>
      <c r="V262"/>
      <c r="W262"/>
      <c r="X262"/>
      <c r="Y262"/>
      <c r="Z262"/>
    </row>
    <row r="263" spans="1:26" ht="12.75" customHeight="1" x14ac:dyDescent="0.2">
      <c r="A263" s="260"/>
      <c r="B263" s="260"/>
      <c r="C263" s="283"/>
      <c r="D263" s="127"/>
      <c r="E263" s="127"/>
      <c r="F263" s="127"/>
      <c r="G263" s="127"/>
      <c r="H263" s="127"/>
      <c r="I263" s="127"/>
      <c r="J263" s="127"/>
      <c r="K263" s="127"/>
      <c r="L263" s="127"/>
      <c r="M263" s="127"/>
      <c r="N263" s="127"/>
      <c r="O263" s="127"/>
      <c r="P263" s="127"/>
      <c r="Q263" s="127"/>
      <c r="R263" s="127"/>
      <c r="S263" s="127"/>
      <c r="T263" s="127"/>
      <c r="U263" s="127"/>
      <c r="V263"/>
      <c r="W263"/>
      <c r="X263"/>
      <c r="Y263"/>
      <c r="Z263"/>
    </row>
    <row r="264" spans="1:26" ht="12.75" customHeight="1" x14ac:dyDescent="0.2">
      <c r="A264" s="260"/>
      <c r="B264" s="260"/>
      <c r="C264" s="283"/>
      <c r="D264" s="127"/>
      <c r="E264" s="127"/>
      <c r="F264" s="127"/>
      <c r="G264" s="127"/>
      <c r="H264" s="127"/>
      <c r="I264" s="127"/>
      <c r="J264" s="127"/>
      <c r="K264" s="127"/>
      <c r="L264" s="127"/>
      <c r="M264" s="127"/>
      <c r="N264" s="127"/>
      <c r="O264" s="127"/>
      <c r="P264" s="127"/>
      <c r="Q264" s="127"/>
      <c r="R264" s="127"/>
      <c r="S264" s="127"/>
      <c r="T264" s="127"/>
      <c r="U264" s="127"/>
      <c r="V264"/>
      <c r="W264"/>
      <c r="X264"/>
      <c r="Y264"/>
      <c r="Z264"/>
    </row>
    <row r="265" spans="1:26" ht="12.75" customHeight="1" x14ac:dyDescent="0.2">
      <c r="A265" s="260"/>
      <c r="B265" s="260"/>
      <c r="C265" s="283"/>
      <c r="D265" s="127"/>
      <c r="E265" s="127"/>
      <c r="F265" s="127"/>
      <c r="G265" s="127"/>
      <c r="H265" s="127"/>
      <c r="I265" s="127"/>
      <c r="J265" s="127"/>
      <c r="K265" s="127"/>
      <c r="L265" s="127"/>
      <c r="M265" s="127"/>
      <c r="N265" s="127"/>
      <c r="O265" s="127"/>
      <c r="P265" s="127"/>
      <c r="Q265" s="127"/>
      <c r="R265" s="127"/>
      <c r="S265" s="127"/>
      <c r="T265" s="127"/>
      <c r="U265" s="127"/>
      <c r="V265"/>
      <c r="W265"/>
      <c r="X265"/>
      <c r="Y265"/>
      <c r="Z265"/>
    </row>
    <row r="266" spans="1:26" ht="12.75" customHeight="1" x14ac:dyDescent="0.2">
      <c r="A266" s="260"/>
      <c r="B266" s="260"/>
      <c r="C266" s="283"/>
      <c r="D266" s="127"/>
      <c r="E266" s="127"/>
      <c r="F266" s="127"/>
      <c r="G266" s="127"/>
      <c r="H266" s="127"/>
      <c r="I266" s="127"/>
      <c r="J266" s="127"/>
      <c r="K266" s="127"/>
      <c r="L266" s="127"/>
      <c r="M266" s="127"/>
      <c r="N266" s="127"/>
      <c r="O266" s="127"/>
      <c r="P266" s="127"/>
      <c r="Q266" s="127"/>
      <c r="R266" s="127"/>
      <c r="S266" s="127"/>
      <c r="T266" s="127"/>
      <c r="U266" s="127"/>
      <c r="V266"/>
      <c r="W266"/>
      <c r="X266"/>
      <c r="Y266"/>
      <c r="Z266"/>
    </row>
    <row r="267" spans="1:26" ht="12.75" customHeight="1" x14ac:dyDescent="0.2">
      <c r="A267" s="260"/>
      <c r="B267" s="260"/>
      <c r="C267" s="283"/>
      <c r="D267" s="127"/>
      <c r="E267" s="127"/>
      <c r="F267" s="127"/>
      <c r="G267" s="127"/>
      <c r="H267" s="127"/>
      <c r="I267" s="127"/>
      <c r="J267" s="127"/>
      <c r="K267" s="127"/>
      <c r="L267" s="127"/>
      <c r="M267" s="127"/>
      <c r="N267" s="127"/>
      <c r="O267" s="127"/>
      <c r="P267" s="127"/>
      <c r="Q267" s="127"/>
      <c r="R267" s="127"/>
      <c r="S267" s="127"/>
      <c r="T267" s="127"/>
      <c r="U267" s="127"/>
      <c r="V267"/>
      <c r="W267"/>
      <c r="X267"/>
      <c r="Y267"/>
      <c r="Z267"/>
    </row>
    <row r="268" spans="1:26" ht="12.75" customHeight="1" x14ac:dyDescent="0.2">
      <c r="A268" s="260"/>
      <c r="B268" s="260"/>
      <c r="C268" s="283"/>
      <c r="D268" s="127"/>
      <c r="E268" s="127"/>
      <c r="F268" s="127"/>
      <c r="G268" s="127"/>
      <c r="H268" s="127"/>
      <c r="I268" s="127"/>
      <c r="J268" s="127"/>
      <c r="K268" s="127"/>
      <c r="L268" s="127"/>
      <c r="M268" s="127"/>
      <c r="N268" s="127"/>
      <c r="O268" s="127"/>
      <c r="P268" s="127"/>
      <c r="Q268" s="127"/>
      <c r="R268" s="127"/>
      <c r="S268" s="127"/>
      <c r="T268" s="127"/>
      <c r="U268" s="127"/>
      <c r="V268"/>
      <c r="W268"/>
      <c r="X268"/>
      <c r="Y268"/>
      <c r="Z268"/>
    </row>
    <row r="269" spans="1:26" ht="12.75" customHeight="1" x14ac:dyDescent="0.2">
      <c r="A269" s="260"/>
      <c r="B269" s="260"/>
      <c r="C269" s="283"/>
      <c r="D269" s="127"/>
      <c r="E269" s="127"/>
      <c r="F269" s="127"/>
      <c r="G269" s="127"/>
      <c r="H269" s="127"/>
      <c r="I269" s="127"/>
      <c r="J269" s="127"/>
      <c r="K269" s="127"/>
      <c r="L269" s="127"/>
      <c r="M269" s="127"/>
      <c r="N269" s="127"/>
      <c r="O269" s="127"/>
      <c r="P269" s="127"/>
      <c r="Q269" s="127"/>
      <c r="R269" s="127"/>
      <c r="S269" s="127"/>
      <c r="T269" s="127"/>
      <c r="U269" s="127"/>
      <c r="V269"/>
      <c r="W269"/>
      <c r="X269"/>
      <c r="Y269"/>
      <c r="Z269"/>
    </row>
    <row r="270" spans="1:26" ht="12.75" customHeight="1" x14ac:dyDescent="0.2">
      <c r="A270" s="260"/>
      <c r="B270" s="260"/>
      <c r="C270" s="283"/>
      <c r="D270" s="127"/>
      <c r="E270" s="127"/>
      <c r="F270" s="127"/>
      <c r="G270" s="127"/>
      <c r="H270" s="127"/>
      <c r="I270" s="127"/>
      <c r="J270" s="127"/>
      <c r="K270" s="127"/>
      <c r="L270" s="127"/>
      <c r="M270" s="127"/>
      <c r="N270" s="127"/>
      <c r="O270" s="127"/>
      <c r="P270" s="127"/>
      <c r="Q270" s="127"/>
      <c r="R270" s="127"/>
      <c r="S270" s="127"/>
      <c r="T270" s="127"/>
      <c r="U270" s="127"/>
      <c r="V270"/>
      <c r="W270"/>
      <c r="X270"/>
      <c r="Y270"/>
      <c r="Z270"/>
    </row>
    <row r="271" spans="1:26" ht="12.75" customHeight="1" x14ac:dyDescent="0.2">
      <c r="A271" s="260"/>
      <c r="B271" s="260"/>
      <c r="C271" s="283"/>
      <c r="D271" s="127"/>
      <c r="E271" s="127"/>
      <c r="F271" s="127"/>
      <c r="G271" s="127"/>
      <c r="H271" s="127"/>
      <c r="I271" s="127"/>
      <c r="J271" s="127"/>
      <c r="K271" s="127"/>
      <c r="L271" s="127"/>
      <c r="M271" s="127"/>
      <c r="N271" s="127"/>
      <c r="O271" s="127"/>
      <c r="P271" s="127"/>
      <c r="Q271" s="127"/>
      <c r="R271" s="127"/>
      <c r="S271" s="127"/>
      <c r="T271" s="127"/>
      <c r="U271" s="127"/>
      <c r="V271"/>
      <c r="W271"/>
      <c r="X271"/>
      <c r="Y271"/>
      <c r="Z271"/>
    </row>
    <row r="272" spans="1:26" ht="12.75" customHeight="1" x14ac:dyDescent="0.2">
      <c r="A272" s="260"/>
      <c r="B272" s="260"/>
      <c r="C272" s="283"/>
      <c r="D272" s="127"/>
      <c r="E272" s="127"/>
      <c r="F272" s="127"/>
      <c r="G272" s="127"/>
      <c r="H272" s="127"/>
      <c r="I272" s="127"/>
      <c r="J272" s="127"/>
      <c r="K272" s="127"/>
      <c r="L272" s="127"/>
      <c r="M272" s="127"/>
      <c r="N272" s="127"/>
      <c r="O272" s="127"/>
      <c r="P272" s="127"/>
      <c r="Q272" s="127"/>
      <c r="R272" s="127"/>
      <c r="S272" s="127"/>
      <c r="T272" s="127"/>
      <c r="U272" s="127"/>
      <c r="V272"/>
      <c r="W272"/>
      <c r="X272"/>
      <c r="Y272"/>
      <c r="Z272"/>
    </row>
    <row r="273" spans="1:26" ht="12.75" customHeight="1" x14ac:dyDescent="0.2">
      <c r="A273" s="260"/>
      <c r="B273" s="260"/>
      <c r="C273" s="283"/>
      <c r="D273" s="127"/>
      <c r="E273" s="127"/>
      <c r="F273" s="127"/>
      <c r="G273" s="127"/>
      <c r="H273" s="127"/>
      <c r="I273" s="127"/>
      <c r="J273" s="127"/>
      <c r="K273" s="127"/>
      <c r="L273" s="127"/>
      <c r="M273" s="127"/>
      <c r="N273" s="127"/>
      <c r="O273" s="127"/>
      <c r="P273" s="127"/>
      <c r="Q273" s="127"/>
      <c r="R273" s="127"/>
      <c r="S273" s="127"/>
      <c r="T273" s="127"/>
      <c r="U273" s="127"/>
      <c r="V273"/>
      <c r="W273"/>
      <c r="X273"/>
      <c r="Y273"/>
      <c r="Z273"/>
    </row>
    <row r="274" spans="1:26" ht="12.75" customHeight="1" x14ac:dyDescent="0.2">
      <c r="A274" s="260"/>
      <c r="B274" s="260"/>
      <c r="C274" s="283"/>
      <c r="D274" s="127"/>
      <c r="E274" s="127"/>
      <c r="F274" s="127"/>
      <c r="G274" s="127"/>
      <c r="H274" s="127"/>
      <c r="I274" s="127"/>
      <c r="J274" s="127"/>
      <c r="K274" s="127"/>
      <c r="L274" s="127"/>
      <c r="M274" s="127"/>
      <c r="N274" s="127"/>
      <c r="O274" s="127"/>
      <c r="P274" s="127"/>
      <c r="Q274" s="127"/>
      <c r="R274" s="127"/>
      <c r="S274" s="127"/>
      <c r="T274" s="127"/>
      <c r="U274" s="127"/>
      <c r="V274"/>
      <c r="W274"/>
      <c r="X274"/>
      <c r="Y274"/>
      <c r="Z274"/>
    </row>
    <row r="275" spans="1:26" ht="12.75" customHeight="1" x14ac:dyDescent="0.2">
      <c r="A275" s="260"/>
      <c r="B275" s="260"/>
      <c r="C275" s="283"/>
      <c r="D275" s="127"/>
      <c r="E275" s="127"/>
      <c r="F275" s="127"/>
      <c r="G275" s="127"/>
      <c r="H275" s="127"/>
      <c r="I275" s="127"/>
      <c r="J275" s="127"/>
      <c r="K275" s="127"/>
      <c r="L275" s="127"/>
      <c r="M275" s="127"/>
      <c r="N275" s="127"/>
      <c r="O275" s="127"/>
      <c r="P275" s="127"/>
      <c r="Q275" s="127"/>
      <c r="R275" s="127"/>
      <c r="S275" s="127"/>
      <c r="T275" s="127"/>
      <c r="U275" s="127"/>
      <c r="V275"/>
      <c r="W275"/>
      <c r="X275"/>
      <c r="Y275"/>
      <c r="Z275"/>
    </row>
    <row r="276" spans="1:26" ht="12.75" customHeight="1" x14ac:dyDescent="0.2">
      <c r="A276" s="260"/>
      <c r="B276" s="260"/>
      <c r="C276" s="283"/>
      <c r="D276" s="127"/>
      <c r="E276" s="127"/>
      <c r="F276" s="127"/>
      <c r="G276" s="127"/>
      <c r="H276" s="127"/>
      <c r="I276" s="127"/>
      <c r="J276" s="127"/>
      <c r="K276" s="127"/>
      <c r="L276" s="127"/>
      <c r="M276" s="127"/>
      <c r="N276" s="127"/>
      <c r="O276" s="127"/>
      <c r="P276" s="127"/>
      <c r="Q276" s="127"/>
      <c r="R276" s="127"/>
      <c r="S276" s="127"/>
      <c r="T276" s="127"/>
      <c r="U276" s="127"/>
      <c r="V276"/>
      <c r="W276"/>
      <c r="X276"/>
      <c r="Y276"/>
      <c r="Z276"/>
    </row>
    <row r="277" spans="1:26" ht="12.75" customHeight="1" x14ac:dyDescent="0.2">
      <c r="A277" s="260"/>
      <c r="B277" s="260"/>
      <c r="C277" s="283"/>
      <c r="D277" s="127"/>
      <c r="E277" s="127"/>
      <c r="F277" s="127"/>
      <c r="G277" s="127"/>
      <c r="H277" s="127"/>
      <c r="I277" s="127"/>
      <c r="J277" s="127"/>
      <c r="K277" s="127"/>
      <c r="L277" s="127"/>
      <c r="M277" s="127"/>
      <c r="N277" s="127"/>
      <c r="O277" s="127"/>
      <c r="P277" s="127"/>
      <c r="Q277" s="127"/>
      <c r="R277" s="127"/>
      <c r="S277" s="127"/>
      <c r="T277" s="127"/>
      <c r="U277" s="127"/>
      <c r="V277"/>
      <c r="W277"/>
      <c r="X277"/>
      <c r="Y277"/>
      <c r="Z277"/>
    </row>
    <row r="278" spans="1:26" ht="12.75" customHeight="1" x14ac:dyDescent="0.2">
      <c r="A278" s="260"/>
      <c r="B278" s="260"/>
      <c r="C278" s="283"/>
      <c r="D278" s="127"/>
      <c r="E278" s="127"/>
      <c r="F278" s="127"/>
      <c r="G278" s="127"/>
      <c r="H278" s="127"/>
      <c r="I278" s="127"/>
      <c r="J278" s="127"/>
      <c r="K278" s="127"/>
      <c r="L278" s="127"/>
      <c r="M278" s="127"/>
      <c r="N278" s="127"/>
      <c r="O278" s="127"/>
      <c r="P278" s="127"/>
      <c r="Q278" s="127"/>
      <c r="R278" s="127"/>
      <c r="S278" s="127"/>
      <c r="T278" s="127"/>
      <c r="U278" s="127"/>
      <c r="V278"/>
      <c r="W278"/>
      <c r="X278"/>
      <c r="Y278"/>
      <c r="Z278"/>
    </row>
    <row r="279" spans="1:26" ht="12.75" customHeight="1" x14ac:dyDescent="0.2">
      <c r="A279" s="260"/>
      <c r="B279" s="260"/>
      <c r="C279" s="283"/>
      <c r="D279" s="127"/>
      <c r="E279" s="127"/>
      <c r="F279" s="127"/>
      <c r="G279" s="127"/>
      <c r="H279" s="127"/>
      <c r="I279" s="127"/>
      <c r="J279" s="127"/>
      <c r="K279" s="127"/>
      <c r="L279" s="127"/>
      <c r="M279" s="127"/>
      <c r="N279" s="127"/>
      <c r="O279" s="127"/>
      <c r="P279" s="127"/>
      <c r="Q279" s="127"/>
      <c r="R279" s="127"/>
      <c r="S279" s="127"/>
      <c r="T279" s="127"/>
      <c r="U279" s="127"/>
      <c r="V279"/>
      <c r="W279"/>
      <c r="X279"/>
      <c r="Y279"/>
      <c r="Z279"/>
    </row>
    <row r="280" spans="1:26" ht="12.75" customHeight="1" x14ac:dyDescent="0.2">
      <c r="A280" s="260"/>
      <c r="B280" s="260"/>
      <c r="C280" s="283"/>
      <c r="D280" s="127"/>
      <c r="E280" s="127"/>
      <c r="F280" s="127"/>
      <c r="G280" s="127"/>
      <c r="H280" s="127"/>
      <c r="I280" s="127"/>
      <c r="J280" s="127"/>
      <c r="K280" s="127"/>
      <c r="L280" s="127"/>
      <c r="M280" s="127"/>
      <c r="N280" s="127"/>
      <c r="O280" s="127"/>
      <c r="P280" s="127"/>
      <c r="Q280" s="127"/>
      <c r="R280" s="127"/>
      <c r="S280" s="127"/>
      <c r="T280" s="127"/>
      <c r="U280" s="127"/>
      <c r="V280"/>
      <c r="W280"/>
      <c r="X280"/>
      <c r="Y280"/>
      <c r="Z280"/>
    </row>
    <row r="281" spans="1:26" ht="12.75" customHeight="1" x14ac:dyDescent="0.2">
      <c r="A281" s="260"/>
      <c r="B281" s="260"/>
      <c r="C281" s="283"/>
      <c r="D281" s="127"/>
      <c r="E281" s="127"/>
      <c r="F281" s="127"/>
      <c r="G281" s="127"/>
      <c r="H281" s="127"/>
      <c r="I281" s="127"/>
      <c r="J281" s="127"/>
      <c r="K281" s="127"/>
      <c r="L281" s="127"/>
      <c r="M281" s="127"/>
      <c r="N281" s="127"/>
      <c r="O281" s="127"/>
      <c r="P281" s="127"/>
      <c r="Q281" s="127"/>
      <c r="R281" s="127"/>
      <c r="S281" s="127"/>
      <c r="T281" s="127"/>
      <c r="U281" s="127"/>
      <c r="V281"/>
      <c r="W281"/>
      <c r="X281"/>
      <c r="Y281"/>
      <c r="Z281"/>
    </row>
    <row r="282" spans="1:26" ht="12.75" customHeight="1" x14ac:dyDescent="0.2">
      <c r="A282" s="260"/>
      <c r="B282" s="260"/>
      <c r="C282" s="283"/>
      <c r="D282" s="127"/>
      <c r="E282" s="127"/>
      <c r="F282" s="127"/>
      <c r="G282" s="127"/>
      <c r="H282" s="127"/>
      <c r="I282" s="127"/>
      <c r="J282" s="127"/>
      <c r="K282" s="127"/>
      <c r="L282" s="127"/>
      <c r="M282" s="127"/>
      <c r="N282" s="127"/>
      <c r="O282" s="127"/>
      <c r="P282" s="127"/>
      <c r="Q282" s="127"/>
      <c r="R282" s="127"/>
      <c r="S282" s="127"/>
      <c r="T282" s="127"/>
      <c r="U282" s="127"/>
      <c r="V282"/>
      <c r="W282"/>
      <c r="X282"/>
      <c r="Y282"/>
      <c r="Z282"/>
    </row>
    <row r="283" spans="1:26" ht="12.75" customHeight="1" x14ac:dyDescent="0.2">
      <c r="A283" s="260"/>
      <c r="B283" s="260"/>
      <c r="C283" s="283"/>
      <c r="D283" s="127"/>
      <c r="E283" s="127"/>
      <c r="F283" s="127"/>
      <c r="G283" s="127"/>
      <c r="H283" s="127"/>
      <c r="I283" s="127"/>
      <c r="J283" s="127"/>
      <c r="K283" s="127"/>
      <c r="L283" s="127"/>
      <c r="M283" s="127"/>
      <c r="N283" s="127"/>
      <c r="O283" s="127"/>
      <c r="P283" s="127"/>
      <c r="Q283" s="127"/>
      <c r="R283" s="127"/>
      <c r="S283" s="127"/>
      <c r="T283" s="127"/>
      <c r="U283" s="127"/>
      <c r="V283"/>
      <c r="W283"/>
      <c r="X283"/>
      <c r="Y283"/>
      <c r="Z283"/>
    </row>
    <row r="284" spans="1:26" ht="12.75" customHeight="1" x14ac:dyDescent="0.2">
      <c r="A284" s="260"/>
      <c r="B284" s="260"/>
      <c r="C284" s="283"/>
      <c r="D284" s="127"/>
      <c r="E284" s="127"/>
      <c r="F284" s="127"/>
      <c r="G284" s="127"/>
      <c r="H284" s="127"/>
      <c r="I284" s="127"/>
      <c r="J284" s="127"/>
      <c r="K284" s="127"/>
      <c r="L284" s="127"/>
      <c r="M284" s="127"/>
      <c r="N284" s="127"/>
      <c r="O284" s="127"/>
      <c r="P284" s="127"/>
      <c r="Q284" s="127"/>
      <c r="R284" s="127"/>
      <c r="S284" s="127"/>
      <c r="T284" s="127"/>
      <c r="U284" s="127"/>
      <c r="V284"/>
      <c r="W284"/>
      <c r="X284"/>
      <c r="Y284"/>
      <c r="Z284"/>
    </row>
    <row r="285" spans="1:26" ht="12.75" customHeight="1" x14ac:dyDescent="0.2">
      <c r="A285" s="260"/>
      <c r="B285" s="260"/>
      <c r="C285" s="283"/>
      <c r="D285" s="127"/>
      <c r="E285" s="127"/>
      <c r="F285" s="127"/>
      <c r="G285" s="127"/>
      <c r="H285" s="127"/>
      <c r="I285" s="127"/>
      <c r="J285" s="127"/>
      <c r="K285" s="127"/>
      <c r="L285" s="127"/>
      <c r="M285" s="127"/>
      <c r="N285" s="127"/>
      <c r="O285" s="127"/>
      <c r="P285" s="127"/>
      <c r="Q285" s="127"/>
      <c r="R285" s="127"/>
      <c r="S285" s="127"/>
      <c r="T285" s="127"/>
      <c r="U285" s="127"/>
      <c r="V285"/>
      <c r="W285"/>
      <c r="X285"/>
      <c r="Y285"/>
      <c r="Z285"/>
    </row>
    <row r="286" spans="1:26" ht="12.75" customHeight="1" x14ac:dyDescent="0.2">
      <c r="A286" s="260"/>
      <c r="B286" s="260"/>
      <c r="C286" s="283"/>
      <c r="D286" s="127"/>
      <c r="E286" s="127"/>
      <c r="F286" s="127"/>
      <c r="G286" s="127"/>
      <c r="H286" s="127"/>
      <c r="I286" s="127"/>
      <c r="J286" s="127"/>
      <c r="K286" s="127"/>
      <c r="L286" s="127"/>
      <c r="M286" s="127"/>
      <c r="N286" s="127"/>
      <c r="O286" s="127"/>
      <c r="P286" s="127"/>
      <c r="Q286" s="127"/>
      <c r="R286" s="127"/>
      <c r="S286" s="127"/>
      <c r="T286" s="127"/>
      <c r="U286" s="127"/>
      <c r="V286"/>
      <c r="W286"/>
      <c r="X286"/>
      <c r="Y286"/>
      <c r="Z286"/>
    </row>
    <row r="287" spans="1:26" ht="12.75" customHeight="1" x14ac:dyDescent="0.2">
      <c r="A287" s="260"/>
      <c r="B287" s="260"/>
      <c r="C287" s="283"/>
      <c r="D287" s="127"/>
      <c r="E287" s="127"/>
      <c r="F287" s="127"/>
      <c r="G287" s="127"/>
      <c r="H287" s="127"/>
      <c r="I287" s="127"/>
      <c r="J287" s="127"/>
      <c r="K287" s="127"/>
      <c r="L287" s="127"/>
      <c r="M287" s="127"/>
      <c r="N287" s="127"/>
      <c r="O287" s="127"/>
      <c r="P287" s="127"/>
      <c r="Q287" s="127"/>
      <c r="R287" s="127"/>
      <c r="S287" s="127"/>
      <c r="T287" s="127"/>
      <c r="U287" s="127"/>
      <c r="V287"/>
      <c r="W287"/>
      <c r="X287"/>
      <c r="Y287"/>
      <c r="Z287"/>
    </row>
    <row r="288" spans="1:26" ht="12.75" customHeight="1" x14ac:dyDescent="0.2">
      <c r="A288" s="260"/>
      <c r="B288" s="260"/>
      <c r="C288" s="283"/>
      <c r="D288" s="127"/>
      <c r="E288" s="127"/>
      <c r="F288" s="127"/>
      <c r="G288" s="127"/>
      <c r="H288" s="127"/>
      <c r="I288" s="127"/>
      <c r="J288" s="127"/>
      <c r="K288" s="127"/>
      <c r="L288" s="127"/>
      <c r="M288" s="127"/>
      <c r="N288" s="127"/>
      <c r="O288" s="127"/>
      <c r="P288" s="127"/>
      <c r="Q288" s="127"/>
      <c r="R288" s="127"/>
      <c r="S288" s="127"/>
      <c r="T288" s="127"/>
      <c r="U288" s="127"/>
      <c r="V288"/>
      <c r="W288"/>
      <c r="X288"/>
      <c r="Y288"/>
      <c r="Z288"/>
    </row>
    <row r="289" spans="1:26" ht="12.75" customHeight="1" x14ac:dyDescent="0.2">
      <c r="A289" s="260"/>
      <c r="B289" s="260"/>
      <c r="C289" s="283"/>
      <c r="D289" s="127"/>
      <c r="E289" s="127"/>
      <c r="F289" s="127"/>
      <c r="G289" s="127"/>
      <c r="H289" s="127"/>
      <c r="I289" s="127"/>
      <c r="J289" s="127"/>
      <c r="K289" s="127"/>
      <c r="L289" s="127"/>
      <c r="M289" s="127"/>
      <c r="N289" s="127"/>
      <c r="O289" s="127"/>
      <c r="P289" s="127"/>
      <c r="Q289" s="127"/>
      <c r="R289" s="127"/>
      <c r="S289" s="127"/>
      <c r="T289" s="127"/>
      <c r="U289" s="127"/>
      <c r="V289"/>
      <c r="W289"/>
      <c r="X289"/>
      <c r="Y289"/>
      <c r="Z289"/>
    </row>
    <row r="290" spans="1:26" ht="12.75" customHeight="1" x14ac:dyDescent="0.2">
      <c r="A290" s="260"/>
      <c r="B290" s="260"/>
      <c r="C290" s="283"/>
      <c r="D290" s="127"/>
      <c r="E290" s="127"/>
      <c r="F290" s="127"/>
      <c r="G290" s="127"/>
      <c r="H290" s="127"/>
      <c r="I290" s="127"/>
      <c r="J290" s="127"/>
      <c r="K290" s="127"/>
      <c r="L290" s="127"/>
      <c r="M290" s="127"/>
      <c r="N290" s="127"/>
      <c r="O290" s="127"/>
      <c r="P290" s="127"/>
      <c r="Q290" s="127"/>
      <c r="R290" s="127"/>
      <c r="S290" s="127"/>
      <c r="T290" s="127"/>
      <c r="U290" s="127"/>
      <c r="V290"/>
      <c r="W290"/>
      <c r="X290"/>
      <c r="Y290"/>
      <c r="Z290"/>
    </row>
    <row r="291" spans="1:26" ht="12.75" customHeight="1" x14ac:dyDescent="0.2">
      <c r="A291" s="260"/>
      <c r="B291" s="260"/>
      <c r="C291" s="283"/>
      <c r="D291" s="127"/>
      <c r="E291" s="127"/>
      <c r="F291" s="127"/>
      <c r="G291" s="127"/>
      <c r="H291" s="127"/>
      <c r="I291" s="127"/>
      <c r="J291" s="127"/>
      <c r="K291" s="127"/>
      <c r="L291" s="127"/>
      <c r="M291" s="127"/>
      <c r="N291" s="127"/>
      <c r="O291" s="127"/>
      <c r="P291" s="127"/>
      <c r="Q291" s="127"/>
      <c r="R291" s="127"/>
      <c r="S291" s="127"/>
      <c r="T291" s="127"/>
      <c r="U291" s="127"/>
      <c r="V291"/>
      <c r="W291"/>
      <c r="X291"/>
      <c r="Y291"/>
      <c r="Z291"/>
    </row>
    <row r="292" spans="1:26" ht="12.75" customHeight="1" x14ac:dyDescent="0.2">
      <c r="A292" s="260"/>
      <c r="B292" s="260"/>
      <c r="C292" s="283"/>
      <c r="D292" s="127"/>
      <c r="E292" s="127"/>
      <c r="F292" s="127"/>
      <c r="G292" s="127"/>
      <c r="H292" s="127"/>
      <c r="I292" s="127"/>
      <c r="J292" s="127"/>
      <c r="K292" s="127"/>
      <c r="L292" s="127"/>
      <c r="M292" s="127"/>
      <c r="N292" s="127"/>
      <c r="O292" s="127"/>
      <c r="P292" s="127"/>
      <c r="Q292" s="127"/>
      <c r="R292" s="127"/>
      <c r="S292" s="127"/>
      <c r="T292" s="127"/>
      <c r="U292" s="127"/>
      <c r="V292"/>
      <c r="W292"/>
      <c r="X292"/>
      <c r="Y292"/>
      <c r="Z292"/>
    </row>
    <row r="293" spans="1:26" ht="12.75" customHeight="1" x14ac:dyDescent="0.2">
      <c r="A293" s="260"/>
      <c r="B293" s="260"/>
      <c r="C293" s="283"/>
      <c r="D293" s="127"/>
      <c r="E293" s="127"/>
      <c r="F293" s="127"/>
      <c r="G293" s="127"/>
      <c r="H293" s="127"/>
      <c r="I293" s="127"/>
      <c r="J293" s="127"/>
      <c r="K293" s="127"/>
      <c r="L293" s="127"/>
      <c r="M293" s="127"/>
      <c r="N293" s="127"/>
      <c r="O293" s="127"/>
      <c r="P293" s="127"/>
      <c r="Q293" s="127"/>
      <c r="R293" s="127"/>
      <c r="S293" s="127"/>
      <c r="T293" s="127"/>
      <c r="U293" s="127"/>
      <c r="V293"/>
      <c r="W293"/>
      <c r="X293"/>
      <c r="Y293"/>
      <c r="Z293"/>
    </row>
    <row r="294" spans="1:26" ht="12.75" customHeight="1" x14ac:dyDescent="0.2">
      <c r="A294" s="260"/>
      <c r="B294" s="260"/>
      <c r="C294" s="283"/>
      <c r="D294" s="127"/>
      <c r="E294" s="127"/>
      <c r="F294" s="127"/>
      <c r="G294" s="127"/>
      <c r="H294" s="127"/>
      <c r="I294" s="127"/>
      <c r="J294" s="127"/>
      <c r="K294" s="127"/>
      <c r="L294" s="127"/>
      <c r="M294" s="127"/>
      <c r="N294" s="127"/>
      <c r="O294" s="127"/>
      <c r="P294" s="127"/>
      <c r="Q294" s="127"/>
      <c r="R294" s="127"/>
      <c r="S294" s="127"/>
      <c r="T294" s="127"/>
      <c r="U294" s="127"/>
      <c r="V294"/>
      <c r="W294"/>
      <c r="X294"/>
      <c r="Y294"/>
      <c r="Z294"/>
    </row>
    <row r="295" spans="1:26" ht="12.75" customHeight="1" x14ac:dyDescent="0.2">
      <c r="A295" s="260"/>
      <c r="B295" s="260"/>
      <c r="C295" s="283"/>
      <c r="D295" s="127"/>
      <c r="E295" s="127"/>
      <c r="F295" s="127"/>
      <c r="G295" s="127"/>
      <c r="H295" s="127"/>
      <c r="I295" s="127"/>
      <c r="J295" s="127"/>
      <c r="K295" s="127"/>
      <c r="L295" s="127"/>
      <c r="M295" s="127"/>
      <c r="N295" s="127"/>
      <c r="O295" s="127"/>
      <c r="P295" s="127"/>
      <c r="Q295" s="127"/>
      <c r="R295" s="127"/>
      <c r="S295" s="127"/>
      <c r="T295" s="127"/>
      <c r="U295" s="127"/>
      <c r="V295"/>
      <c r="W295"/>
      <c r="X295"/>
      <c r="Y295"/>
      <c r="Z295"/>
    </row>
    <row r="296" spans="1:26" ht="12.75" customHeight="1" x14ac:dyDescent="0.2">
      <c r="A296" s="260"/>
      <c r="B296" s="260"/>
      <c r="C296" s="283"/>
      <c r="D296" s="127"/>
      <c r="E296" s="127"/>
      <c r="F296" s="127"/>
      <c r="G296" s="127"/>
      <c r="H296" s="127"/>
      <c r="I296" s="127"/>
      <c r="J296" s="127"/>
      <c r="K296" s="127"/>
      <c r="L296" s="127"/>
      <c r="M296" s="127"/>
      <c r="N296" s="127"/>
      <c r="O296" s="127"/>
      <c r="P296" s="127"/>
      <c r="Q296" s="127"/>
      <c r="R296" s="127"/>
      <c r="S296" s="127"/>
      <c r="T296" s="127"/>
      <c r="U296" s="127"/>
      <c r="V296"/>
      <c r="W296"/>
      <c r="X296"/>
      <c r="Y296"/>
      <c r="Z296"/>
    </row>
    <row r="297" spans="1:26" ht="12.75" customHeight="1" x14ac:dyDescent="0.2">
      <c r="A297" s="260"/>
      <c r="B297" s="260"/>
      <c r="C297" s="283"/>
      <c r="D297" s="127"/>
      <c r="E297" s="127"/>
      <c r="F297" s="127"/>
      <c r="G297" s="127"/>
      <c r="H297" s="127"/>
      <c r="I297" s="127"/>
      <c r="J297" s="127"/>
      <c r="K297" s="127"/>
      <c r="L297" s="127"/>
      <c r="M297" s="127"/>
      <c r="N297" s="127"/>
      <c r="O297" s="127"/>
      <c r="P297" s="127"/>
      <c r="Q297" s="127"/>
      <c r="R297" s="127"/>
      <c r="S297" s="127"/>
      <c r="T297" s="127"/>
      <c r="U297" s="127"/>
      <c r="V297"/>
      <c r="W297"/>
      <c r="X297"/>
      <c r="Y297"/>
      <c r="Z297"/>
    </row>
    <row r="298" spans="1:26" ht="12.75" customHeight="1" x14ac:dyDescent="0.2">
      <c r="A298" s="260"/>
      <c r="B298" s="260"/>
      <c r="C298" s="283"/>
      <c r="D298" s="127"/>
      <c r="E298" s="127"/>
      <c r="F298" s="127"/>
      <c r="G298" s="127"/>
      <c r="H298" s="127"/>
      <c r="I298" s="127"/>
      <c r="J298" s="127"/>
      <c r="K298" s="127"/>
      <c r="L298" s="127"/>
      <c r="M298" s="127"/>
      <c r="N298" s="127"/>
      <c r="O298" s="127"/>
      <c r="P298" s="127"/>
      <c r="Q298" s="127"/>
      <c r="R298" s="127"/>
      <c r="S298" s="127"/>
      <c r="T298" s="127"/>
      <c r="U298" s="127"/>
      <c r="V298"/>
      <c r="W298"/>
      <c r="X298"/>
      <c r="Y298"/>
      <c r="Z298"/>
    </row>
    <row r="299" spans="1:26" ht="12.75" customHeight="1" x14ac:dyDescent="0.2">
      <c r="A299" s="260"/>
      <c r="B299" s="260"/>
      <c r="C299" s="283"/>
      <c r="D299" s="127"/>
      <c r="E299" s="127"/>
      <c r="F299" s="127"/>
      <c r="G299" s="127"/>
      <c r="H299" s="127"/>
      <c r="I299" s="127"/>
      <c r="J299" s="127"/>
      <c r="K299" s="127"/>
      <c r="L299" s="127"/>
      <c r="M299" s="127"/>
      <c r="N299" s="127"/>
      <c r="O299" s="127"/>
      <c r="P299" s="127"/>
      <c r="Q299" s="127"/>
      <c r="R299" s="127"/>
      <c r="S299" s="127"/>
      <c r="T299" s="127"/>
      <c r="U299" s="127"/>
      <c r="V299"/>
      <c r="W299"/>
      <c r="X299"/>
      <c r="Y299"/>
      <c r="Z299"/>
    </row>
    <row r="300" spans="1:26" ht="12.75" customHeight="1" x14ac:dyDescent="0.2">
      <c r="A300" s="260"/>
      <c r="B300" s="260"/>
      <c r="C300" s="283"/>
      <c r="D300" s="127"/>
      <c r="E300" s="127"/>
      <c r="F300" s="127"/>
      <c r="G300" s="127"/>
      <c r="H300" s="127"/>
      <c r="I300" s="127"/>
      <c r="J300" s="127"/>
      <c r="K300" s="127"/>
      <c r="L300" s="127"/>
      <c r="M300" s="127"/>
      <c r="N300" s="127"/>
      <c r="O300" s="127"/>
      <c r="P300" s="127"/>
      <c r="Q300" s="127"/>
      <c r="R300" s="127"/>
      <c r="S300" s="127"/>
      <c r="T300" s="127"/>
      <c r="U300" s="127"/>
      <c r="V300"/>
      <c r="W300"/>
      <c r="X300"/>
      <c r="Y300"/>
      <c r="Z300"/>
    </row>
    <row r="301" spans="1:26" ht="12.75" customHeight="1" x14ac:dyDescent="0.2">
      <c r="A301" s="260"/>
      <c r="B301" s="260"/>
      <c r="C301" s="283"/>
      <c r="D301" s="127"/>
      <c r="E301" s="127"/>
      <c r="F301" s="127"/>
      <c r="G301" s="127"/>
      <c r="H301" s="127"/>
      <c r="I301" s="127"/>
      <c r="J301" s="127"/>
      <c r="K301" s="127"/>
      <c r="L301" s="127"/>
      <c r="M301" s="127"/>
      <c r="N301" s="127"/>
      <c r="O301" s="127"/>
      <c r="P301" s="127"/>
      <c r="Q301" s="127"/>
      <c r="R301" s="127"/>
      <c r="S301" s="127"/>
      <c r="T301" s="127"/>
      <c r="U301" s="127"/>
      <c r="V301"/>
      <c r="W301"/>
      <c r="X301"/>
      <c r="Y301"/>
      <c r="Z301"/>
    </row>
    <row r="302" spans="1:26" ht="12.75" customHeight="1" x14ac:dyDescent="0.2">
      <c r="A302" s="260"/>
      <c r="B302" s="260"/>
      <c r="C302" s="283"/>
      <c r="D302" s="127"/>
      <c r="E302" s="127"/>
      <c r="F302" s="127"/>
      <c r="G302" s="127"/>
      <c r="H302" s="127"/>
      <c r="I302" s="127"/>
      <c r="J302" s="127"/>
      <c r="K302" s="127"/>
      <c r="L302" s="127"/>
      <c r="M302" s="127"/>
      <c r="N302" s="127"/>
      <c r="O302" s="127"/>
      <c r="P302" s="127"/>
      <c r="Q302" s="127"/>
      <c r="R302" s="127"/>
      <c r="S302" s="127"/>
      <c r="T302" s="127"/>
      <c r="U302" s="127"/>
      <c r="V302"/>
      <c r="W302"/>
      <c r="X302"/>
      <c r="Y302"/>
      <c r="Z302"/>
    </row>
    <row r="303" spans="1:26" ht="12.75" customHeight="1" x14ac:dyDescent="0.2">
      <c r="A303" s="260"/>
      <c r="B303" s="260"/>
      <c r="C303" s="283"/>
      <c r="D303" s="127"/>
      <c r="E303" s="127"/>
      <c r="F303" s="127"/>
      <c r="G303" s="127"/>
      <c r="H303" s="127"/>
      <c r="I303" s="127"/>
      <c r="J303" s="127"/>
      <c r="K303" s="127"/>
      <c r="L303" s="127"/>
      <c r="M303" s="127"/>
      <c r="N303" s="127"/>
      <c r="O303" s="127"/>
      <c r="P303" s="127"/>
      <c r="Q303" s="127"/>
      <c r="R303" s="127"/>
      <c r="S303" s="127"/>
      <c r="T303" s="127"/>
      <c r="U303" s="127"/>
      <c r="V303"/>
      <c r="W303"/>
      <c r="X303"/>
      <c r="Y303"/>
      <c r="Z303"/>
    </row>
    <row r="304" spans="1:26" ht="15.75" customHeight="1" x14ac:dyDescent="0.2">
      <c r="C304" s="283"/>
      <c r="V304"/>
      <c r="W304"/>
      <c r="X304"/>
      <c r="Y304"/>
      <c r="Z304"/>
    </row>
    <row r="305" spans="1:26" ht="15.75" customHeight="1" x14ac:dyDescent="0.2">
      <c r="C305" s="283"/>
      <c r="V305"/>
      <c r="W305"/>
      <c r="X305"/>
      <c r="Y305"/>
      <c r="Z305"/>
    </row>
    <row r="306" spans="1:26" ht="15.75" customHeight="1" x14ac:dyDescent="0.2">
      <c r="A306" s="264"/>
      <c r="B306" s="264"/>
      <c r="C306" s="284"/>
      <c r="V306"/>
      <c r="W306"/>
      <c r="X306"/>
      <c r="Y306"/>
      <c r="Z306"/>
    </row>
    <row r="307" spans="1:26" ht="15.75" customHeight="1" x14ac:dyDescent="0.2">
      <c r="A307" s="264"/>
      <c r="B307" s="264"/>
      <c r="C307" s="284"/>
      <c r="V307"/>
      <c r="W307"/>
      <c r="X307"/>
      <c r="Y307"/>
      <c r="Z307"/>
    </row>
    <row r="308" spans="1:26" ht="15.75" customHeight="1" x14ac:dyDescent="0.2">
      <c r="A308" s="264"/>
      <c r="B308" s="264"/>
      <c r="C308" s="284"/>
      <c r="V308"/>
      <c r="W308"/>
      <c r="X308"/>
      <c r="Y308"/>
      <c r="Z308"/>
    </row>
    <row r="309" spans="1:26" ht="15.75" customHeight="1" x14ac:dyDescent="0.2">
      <c r="A309" s="264"/>
      <c r="B309" s="264"/>
      <c r="C309" s="284"/>
      <c r="V309"/>
      <c r="W309"/>
      <c r="X309"/>
      <c r="Y309"/>
      <c r="Z309"/>
    </row>
    <row r="310" spans="1:26" ht="15.75" customHeight="1" x14ac:dyDescent="0.2">
      <c r="A310" s="264"/>
      <c r="B310" s="264"/>
      <c r="C310" s="284"/>
      <c r="V310"/>
      <c r="W310"/>
      <c r="X310"/>
      <c r="Y310"/>
      <c r="Z310"/>
    </row>
    <row r="311" spans="1:26" ht="15.75" customHeight="1" x14ac:dyDescent="0.2">
      <c r="A311" s="264"/>
      <c r="B311" s="264"/>
      <c r="C311" s="284"/>
      <c r="V311"/>
      <c r="W311"/>
      <c r="X311"/>
      <c r="Y311"/>
      <c r="Z311"/>
    </row>
    <row r="312" spans="1:26" ht="15.75" customHeight="1" x14ac:dyDescent="0.2">
      <c r="A312" s="264"/>
      <c r="B312" s="264"/>
      <c r="C312" s="284"/>
      <c r="V312"/>
      <c r="W312"/>
      <c r="X312"/>
      <c r="Y312"/>
      <c r="Z312"/>
    </row>
    <row r="313" spans="1:26" ht="15.75" customHeight="1" x14ac:dyDescent="0.2">
      <c r="A313" s="264"/>
      <c r="B313" s="264"/>
      <c r="C313" s="284"/>
      <c r="V313"/>
      <c r="W313"/>
      <c r="X313"/>
      <c r="Y313"/>
      <c r="Z313"/>
    </row>
    <row r="314" spans="1:26" ht="15.75" customHeight="1" x14ac:dyDescent="0.2">
      <c r="A314" s="264"/>
      <c r="B314" s="264"/>
      <c r="C314" s="284"/>
      <c r="V314"/>
      <c r="W314"/>
      <c r="X314"/>
      <c r="Y314"/>
      <c r="Z314"/>
    </row>
    <row r="315" spans="1:26" ht="15.75" customHeight="1" x14ac:dyDescent="0.2">
      <c r="A315" s="264"/>
      <c r="B315" s="264"/>
      <c r="C315" s="284"/>
      <c r="V315"/>
      <c r="W315"/>
      <c r="X315"/>
      <c r="Y315"/>
      <c r="Z315"/>
    </row>
    <row r="316" spans="1:26" ht="15.75" customHeight="1" x14ac:dyDescent="0.2">
      <c r="A316" s="264"/>
      <c r="B316" s="264"/>
      <c r="C316" s="284"/>
      <c r="V316"/>
      <c r="W316"/>
      <c r="X316"/>
      <c r="Y316"/>
      <c r="Z316"/>
    </row>
    <row r="317" spans="1:26" ht="15.75" customHeight="1" x14ac:dyDescent="0.2">
      <c r="A317" s="264"/>
      <c r="B317" s="264"/>
      <c r="C317" s="284"/>
      <c r="V317"/>
      <c r="W317"/>
      <c r="X317"/>
      <c r="Y317"/>
      <c r="Z317"/>
    </row>
    <row r="318" spans="1:26" ht="15.75" customHeight="1" x14ac:dyDescent="0.2">
      <c r="A318" s="264"/>
      <c r="B318" s="264"/>
      <c r="C318" s="284"/>
      <c r="V318"/>
      <c r="W318"/>
      <c r="X318"/>
      <c r="Y318"/>
      <c r="Z318"/>
    </row>
    <row r="319" spans="1:26" ht="15.75" customHeight="1" x14ac:dyDescent="0.2">
      <c r="A319" s="264"/>
      <c r="B319" s="264"/>
      <c r="C319" s="284"/>
      <c r="V319"/>
      <c r="W319"/>
      <c r="X319"/>
      <c r="Y319"/>
      <c r="Z319"/>
    </row>
    <row r="320" spans="1:26" ht="15.75" customHeight="1" x14ac:dyDescent="0.2">
      <c r="A320" s="264"/>
      <c r="B320" s="264"/>
      <c r="C320" s="284"/>
      <c r="V320"/>
      <c r="W320"/>
      <c r="X320"/>
      <c r="Y320"/>
      <c r="Z320"/>
    </row>
    <row r="321" spans="1:26" ht="15.75" customHeight="1" x14ac:dyDescent="0.2">
      <c r="A321" s="264"/>
      <c r="B321" s="264"/>
      <c r="C321" s="284"/>
      <c r="V321"/>
      <c r="W321"/>
      <c r="X321"/>
      <c r="Y321"/>
      <c r="Z321"/>
    </row>
    <row r="322" spans="1:26" ht="15.75" customHeight="1" x14ac:dyDescent="0.2">
      <c r="A322" s="264"/>
      <c r="B322" s="264"/>
      <c r="C322" s="284"/>
      <c r="V322"/>
      <c r="W322"/>
      <c r="X322"/>
      <c r="Y322"/>
      <c r="Z322"/>
    </row>
    <row r="323" spans="1:26" ht="15.75" customHeight="1" x14ac:dyDescent="0.2">
      <c r="A323" s="264"/>
      <c r="B323" s="264"/>
      <c r="C323" s="284"/>
      <c r="V323"/>
      <c r="W323"/>
      <c r="X323"/>
      <c r="Y323"/>
      <c r="Z323"/>
    </row>
    <row r="324" spans="1:26" ht="15.75" customHeight="1" x14ac:dyDescent="0.2">
      <c r="A324" s="264"/>
      <c r="B324" s="264"/>
      <c r="C324" s="284"/>
      <c r="V324"/>
      <c r="W324"/>
      <c r="X324"/>
      <c r="Y324"/>
      <c r="Z324"/>
    </row>
    <row r="325" spans="1:26" ht="15.75" customHeight="1" x14ac:dyDescent="0.2">
      <c r="A325" s="264"/>
      <c r="B325" s="264"/>
      <c r="C325" s="284"/>
      <c r="V325"/>
      <c r="W325"/>
      <c r="X325"/>
      <c r="Y325"/>
      <c r="Z325"/>
    </row>
    <row r="326" spans="1:26" ht="15.75" customHeight="1" x14ac:dyDescent="0.2">
      <c r="A326" s="264"/>
      <c r="B326" s="264"/>
      <c r="C326" s="284"/>
      <c r="V326"/>
      <c r="W326"/>
      <c r="X326"/>
      <c r="Y326"/>
      <c r="Z326"/>
    </row>
    <row r="327" spans="1:26" ht="15.75" customHeight="1" x14ac:dyDescent="0.2">
      <c r="A327" s="264"/>
      <c r="B327" s="264"/>
      <c r="C327" s="284"/>
      <c r="V327"/>
      <c r="W327"/>
      <c r="X327"/>
      <c r="Y327"/>
      <c r="Z327"/>
    </row>
    <row r="328" spans="1:26" ht="15.75" customHeight="1" x14ac:dyDescent="0.2">
      <c r="A328" s="264"/>
      <c r="B328" s="264"/>
      <c r="C328" s="284"/>
      <c r="V328"/>
      <c r="W328"/>
      <c r="X328"/>
      <c r="Y328"/>
      <c r="Z328"/>
    </row>
    <row r="329" spans="1:26" ht="15.75" customHeight="1" x14ac:dyDescent="0.2">
      <c r="A329" s="264"/>
      <c r="B329" s="264"/>
      <c r="C329" s="284"/>
      <c r="V329"/>
      <c r="W329"/>
      <c r="X329"/>
      <c r="Y329"/>
      <c r="Z329"/>
    </row>
    <row r="330" spans="1:26" ht="15.75" customHeight="1" x14ac:dyDescent="0.2">
      <c r="A330" s="264"/>
      <c r="B330" s="264"/>
      <c r="C330" s="284"/>
      <c r="V330"/>
      <c r="W330"/>
      <c r="X330"/>
      <c r="Y330"/>
      <c r="Z330"/>
    </row>
    <row r="331" spans="1:26" ht="15.75" customHeight="1" x14ac:dyDescent="0.2">
      <c r="A331" s="264"/>
      <c r="B331" s="264"/>
      <c r="C331" s="284"/>
      <c r="V331"/>
      <c r="W331"/>
      <c r="X331"/>
      <c r="Y331"/>
      <c r="Z331"/>
    </row>
    <row r="332" spans="1:26" ht="15.75" customHeight="1" x14ac:dyDescent="0.2">
      <c r="A332" s="264"/>
      <c r="B332" s="264"/>
      <c r="C332" s="284"/>
      <c r="V332"/>
      <c r="W332"/>
      <c r="X332"/>
      <c r="Y332"/>
      <c r="Z332"/>
    </row>
    <row r="333" spans="1:26" ht="15.75" customHeight="1" x14ac:dyDescent="0.2">
      <c r="A333" s="264"/>
      <c r="B333" s="264"/>
      <c r="C333" s="284"/>
      <c r="V333"/>
      <c r="W333"/>
      <c r="X333"/>
      <c r="Y333"/>
      <c r="Z333"/>
    </row>
    <row r="334" spans="1:26" ht="15.75" customHeight="1" x14ac:dyDescent="0.2">
      <c r="A334" s="264"/>
      <c r="B334" s="264"/>
      <c r="C334" s="284"/>
      <c r="V334"/>
      <c r="W334"/>
      <c r="X334"/>
      <c r="Y334"/>
      <c r="Z334"/>
    </row>
    <row r="335" spans="1:26" ht="15.75" customHeight="1" x14ac:dyDescent="0.2">
      <c r="A335" s="264"/>
      <c r="B335" s="264"/>
      <c r="C335" s="284"/>
      <c r="V335"/>
      <c r="W335"/>
      <c r="X335"/>
      <c r="Y335"/>
      <c r="Z335"/>
    </row>
    <row r="336" spans="1:26" ht="15.75" customHeight="1" x14ac:dyDescent="0.2">
      <c r="A336" s="264"/>
      <c r="B336" s="264"/>
      <c r="C336" s="284"/>
      <c r="V336"/>
      <c r="W336"/>
      <c r="X336"/>
      <c r="Y336"/>
      <c r="Z336"/>
    </row>
    <row r="337" spans="1:26" ht="15.75" customHeight="1" x14ac:dyDescent="0.2">
      <c r="A337" s="264"/>
      <c r="B337" s="264"/>
      <c r="C337" s="284"/>
      <c r="V337"/>
      <c r="W337"/>
      <c r="X337"/>
      <c r="Y337"/>
      <c r="Z337"/>
    </row>
    <row r="338" spans="1:26" ht="15.75" customHeight="1" x14ac:dyDescent="0.2">
      <c r="A338" s="264"/>
      <c r="B338" s="264"/>
      <c r="C338" s="284"/>
      <c r="V338"/>
      <c r="W338"/>
      <c r="X338"/>
      <c r="Y338"/>
      <c r="Z338"/>
    </row>
    <row r="339" spans="1:26" ht="15.75" customHeight="1" x14ac:dyDescent="0.2">
      <c r="A339" s="264"/>
      <c r="B339" s="264"/>
      <c r="C339" s="284"/>
      <c r="V339"/>
      <c r="W339"/>
      <c r="X339"/>
      <c r="Y339"/>
      <c r="Z339"/>
    </row>
    <row r="340" spans="1:26" ht="15.75" customHeight="1" x14ac:dyDescent="0.2">
      <c r="A340" s="264"/>
      <c r="B340" s="264"/>
      <c r="C340" s="284"/>
      <c r="V340"/>
      <c r="W340"/>
      <c r="X340"/>
      <c r="Y340"/>
      <c r="Z340"/>
    </row>
    <row r="341" spans="1:26" ht="15.75" customHeight="1" x14ac:dyDescent="0.2">
      <c r="A341" s="264"/>
      <c r="B341" s="264"/>
      <c r="C341" s="284"/>
      <c r="V341"/>
      <c r="W341"/>
      <c r="X341"/>
      <c r="Y341"/>
      <c r="Z341"/>
    </row>
    <row r="342" spans="1:26" ht="15.75" customHeight="1" x14ac:dyDescent="0.2">
      <c r="A342" s="264"/>
      <c r="B342" s="264"/>
      <c r="C342" s="284"/>
      <c r="V342"/>
      <c r="W342"/>
      <c r="X342"/>
      <c r="Y342"/>
      <c r="Z342"/>
    </row>
    <row r="343" spans="1:26" ht="15.75" customHeight="1" x14ac:dyDescent="0.2">
      <c r="A343" s="264"/>
      <c r="B343" s="264"/>
      <c r="C343" s="284"/>
      <c r="V343"/>
      <c r="W343"/>
      <c r="X343"/>
      <c r="Y343"/>
      <c r="Z343"/>
    </row>
    <row r="344" spans="1:26" ht="15.75" customHeight="1" x14ac:dyDescent="0.2">
      <c r="A344" s="264"/>
      <c r="B344" s="264"/>
      <c r="C344" s="284"/>
      <c r="V344"/>
      <c r="W344"/>
      <c r="X344"/>
      <c r="Y344"/>
      <c r="Z344"/>
    </row>
    <row r="345" spans="1:26" ht="15.75" customHeight="1" x14ac:dyDescent="0.2">
      <c r="A345" s="264"/>
      <c r="B345" s="264"/>
      <c r="C345" s="284"/>
      <c r="V345"/>
      <c r="W345"/>
      <c r="X345"/>
      <c r="Y345"/>
      <c r="Z345"/>
    </row>
    <row r="346" spans="1:26" ht="15.75" customHeight="1" x14ac:dyDescent="0.2">
      <c r="A346" s="264"/>
      <c r="B346" s="264"/>
      <c r="C346" s="284"/>
      <c r="V346"/>
      <c r="W346"/>
      <c r="X346"/>
      <c r="Y346"/>
      <c r="Z346"/>
    </row>
    <row r="347" spans="1:26" ht="15.75" customHeight="1" x14ac:dyDescent="0.2">
      <c r="A347" s="264"/>
      <c r="B347" s="264"/>
      <c r="C347" s="284"/>
      <c r="V347"/>
      <c r="W347"/>
      <c r="X347"/>
      <c r="Y347"/>
      <c r="Z347"/>
    </row>
    <row r="348" spans="1:26" ht="15.75" customHeight="1" x14ac:dyDescent="0.2">
      <c r="A348" s="264"/>
      <c r="B348" s="264"/>
      <c r="C348" s="284"/>
      <c r="V348"/>
      <c r="W348"/>
      <c r="X348"/>
      <c r="Y348"/>
      <c r="Z348"/>
    </row>
    <row r="349" spans="1:26" ht="15.75" customHeight="1" x14ac:dyDescent="0.2">
      <c r="A349" s="264"/>
      <c r="B349" s="264"/>
      <c r="C349" s="284"/>
      <c r="V349"/>
      <c r="W349"/>
      <c r="X349"/>
      <c r="Y349"/>
      <c r="Z349"/>
    </row>
    <row r="350" spans="1:26" ht="15.75" customHeight="1" x14ac:dyDescent="0.2">
      <c r="A350" s="264"/>
      <c r="B350" s="264"/>
      <c r="C350" s="284"/>
      <c r="V350"/>
      <c r="W350"/>
      <c r="X350"/>
      <c r="Y350"/>
      <c r="Z350"/>
    </row>
    <row r="351" spans="1:26" ht="15.75" customHeight="1" x14ac:dyDescent="0.2">
      <c r="A351" s="264"/>
      <c r="B351" s="264"/>
      <c r="C351" s="284"/>
      <c r="V351"/>
      <c r="W351"/>
      <c r="X351"/>
      <c r="Y351"/>
      <c r="Z351"/>
    </row>
    <row r="352" spans="1:26" ht="15.75" customHeight="1" x14ac:dyDescent="0.2">
      <c r="A352" s="264"/>
      <c r="B352" s="264"/>
      <c r="C352" s="284"/>
      <c r="V352"/>
      <c r="W352"/>
      <c r="X352"/>
      <c r="Y352"/>
      <c r="Z352"/>
    </row>
    <row r="353" spans="1:26" ht="15.75" customHeight="1" x14ac:dyDescent="0.2">
      <c r="A353" s="264"/>
      <c r="B353" s="264"/>
      <c r="C353" s="284"/>
      <c r="V353"/>
      <c r="W353"/>
      <c r="X353"/>
      <c r="Y353"/>
      <c r="Z353"/>
    </row>
    <row r="354" spans="1:26" ht="15.75" customHeight="1" x14ac:dyDescent="0.2">
      <c r="A354" s="264"/>
      <c r="B354" s="264"/>
      <c r="C354" s="284"/>
      <c r="V354"/>
      <c r="W354"/>
      <c r="X354"/>
      <c r="Y354"/>
      <c r="Z354"/>
    </row>
    <row r="355" spans="1:26" ht="15.75" customHeight="1" x14ac:dyDescent="0.2">
      <c r="A355" s="264"/>
      <c r="B355" s="264"/>
      <c r="C355" s="284"/>
      <c r="V355"/>
      <c r="W355"/>
      <c r="X355"/>
      <c r="Y355"/>
      <c r="Z355"/>
    </row>
    <row r="356" spans="1:26" ht="15.75" customHeight="1" x14ac:dyDescent="0.2">
      <c r="A356" s="264"/>
      <c r="B356" s="264"/>
      <c r="C356" s="284"/>
      <c r="V356"/>
      <c r="W356"/>
      <c r="X356"/>
      <c r="Y356"/>
      <c r="Z356"/>
    </row>
    <row r="357" spans="1:26" ht="15.75" customHeight="1" x14ac:dyDescent="0.2">
      <c r="A357" s="264"/>
      <c r="B357" s="264"/>
      <c r="C357" s="284"/>
      <c r="V357"/>
      <c r="W357"/>
      <c r="X357"/>
      <c r="Y357"/>
      <c r="Z357"/>
    </row>
    <row r="358" spans="1:26" ht="15.75" customHeight="1" x14ac:dyDescent="0.2">
      <c r="A358" s="264"/>
      <c r="B358" s="264"/>
      <c r="C358" s="284"/>
      <c r="V358"/>
      <c r="W358"/>
      <c r="X358"/>
      <c r="Y358"/>
      <c r="Z358"/>
    </row>
    <row r="359" spans="1:26" ht="15.75" customHeight="1" x14ac:dyDescent="0.2">
      <c r="A359" s="264"/>
      <c r="B359" s="264"/>
      <c r="C359" s="284"/>
      <c r="V359"/>
      <c r="W359"/>
      <c r="X359"/>
      <c r="Y359"/>
      <c r="Z359"/>
    </row>
    <row r="360" spans="1:26" ht="15.75" customHeight="1" x14ac:dyDescent="0.2">
      <c r="A360" s="264"/>
      <c r="B360" s="264"/>
      <c r="C360" s="284"/>
      <c r="V360"/>
      <c r="W360"/>
      <c r="X360"/>
      <c r="Y360"/>
      <c r="Z360"/>
    </row>
    <row r="361" spans="1:26" ht="15.75" customHeight="1" x14ac:dyDescent="0.2">
      <c r="A361" s="264"/>
      <c r="B361" s="264"/>
      <c r="C361" s="284"/>
      <c r="V361"/>
      <c r="W361"/>
      <c r="X361"/>
      <c r="Y361"/>
      <c r="Z361"/>
    </row>
    <row r="362" spans="1:26" ht="15.75" customHeight="1" x14ac:dyDescent="0.2">
      <c r="A362" s="264"/>
      <c r="B362" s="264"/>
      <c r="C362" s="284"/>
      <c r="V362"/>
      <c r="W362"/>
      <c r="X362"/>
      <c r="Y362"/>
      <c r="Z362"/>
    </row>
    <row r="363" spans="1:26" ht="15.75" customHeight="1" x14ac:dyDescent="0.2">
      <c r="A363" s="264"/>
      <c r="B363" s="264"/>
      <c r="C363" s="284"/>
      <c r="V363"/>
      <c r="W363"/>
      <c r="X363"/>
      <c r="Y363"/>
      <c r="Z363"/>
    </row>
    <row r="364" spans="1:26" ht="15.75" customHeight="1" x14ac:dyDescent="0.2">
      <c r="A364" s="264"/>
      <c r="B364" s="264"/>
      <c r="C364" s="284"/>
      <c r="V364"/>
      <c r="W364"/>
      <c r="X364"/>
      <c r="Y364"/>
      <c r="Z364"/>
    </row>
    <row r="365" spans="1:26" ht="15.75" customHeight="1" x14ac:dyDescent="0.2">
      <c r="A365" s="264"/>
      <c r="B365" s="264"/>
      <c r="C365" s="284"/>
      <c r="V365"/>
      <c r="W365"/>
      <c r="X365"/>
      <c r="Y365"/>
      <c r="Z365"/>
    </row>
    <row r="366" spans="1:26" ht="15.75" customHeight="1" x14ac:dyDescent="0.2">
      <c r="A366" s="264"/>
      <c r="B366" s="264"/>
      <c r="C366" s="284"/>
      <c r="V366"/>
      <c r="W366"/>
      <c r="X366"/>
      <c r="Y366"/>
      <c r="Z366"/>
    </row>
    <row r="367" spans="1:26" ht="15.75" customHeight="1" x14ac:dyDescent="0.2">
      <c r="A367" s="264"/>
      <c r="B367" s="264"/>
      <c r="C367" s="284"/>
      <c r="V367"/>
      <c r="W367"/>
      <c r="X367"/>
      <c r="Y367"/>
      <c r="Z367"/>
    </row>
    <row r="368" spans="1:26" ht="15.75" customHeight="1" x14ac:dyDescent="0.2">
      <c r="A368" s="264"/>
      <c r="B368" s="264"/>
      <c r="C368" s="284"/>
      <c r="V368"/>
      <c r="W368"/>
      <c r="X368"/>
      <c r="Y368"/>
      <c r="Z368"/>
    </row>
    <row r="369" spans="1:26" ht="15.75" customHeight="1" x14ac:dyDescent="0.2">
      <c r="A369" s="264"/>
      <c r="B369" s="264"/>
      <c r="C369" s="284"/>
      <c r="V369"/>
      <c r="W369"/>
      <c r="X369"/>
      <c r="Y369"/>
      <c r="Z369"/>
    </row>
    <row r="370" spans="1:26" ht="15.75" customHeight="1" x14ac:dyDescent="0.2">
      <c r="A370" s="264"/>
      <c r="B370" s="264"/>
      <c r="C370" s="284"/>
      <c r="V370"/>
      <c r="W370"/>
      <c r="X370"/>
      <c r="Y370"/>
      <c r="Z370"/>
    </row>
    <row r="371" spans="1:26" ht="15.75" customHeight="1" x14ac:dyDescent="0.2">
      <c r="A371" s="264"/>
      <c r="B371" s="264"/>
      <c r="C371" s="284"/>
      <c r="V371"/>
      <c r="W371"/>
      <c r="X371"/>
      <c r="Y371"/>
      <c r="Z371"/>
    </row>
    <row r="372" spans="1:26" ht="15.75" customHeight="1" x14ac:dyDescent="0.2">
      <c r="A372" s="264"/>
      <c r="B372" s="264"/>
      <c r="C372" s="284"/>
      <c r="V372"/>
      <c r="W372"/>
      <c r="X372"/>
      <c r="Y372"/>
      <c r="Z372"/>
    </row>
    <row r="373" spans="1:26" ht="15.75" customHeight="1" x14ac:dyDescent="0.2">
      <c r="A373" s="264"/>
      <c r="B373" s="264"/>
      <c r="C373" s="284"/>
      <c r="V373"/>
      <c r="W373"/>
      <c r="X373"/>
      <c r="Y373"/>
      <c r="Z373"/>
    </row>
    <row r="374" spans="1:26" ht="15.75" customHeight="1" x14ac:dyDescent="0.2">
      <c r="A374" s="264"/>
      <c r="B374" s="264"/>
      <c r="C374" s="284"/>
      <c r="V374"/>
      <c r="W374"/>
      <c r="X374"/>
      <c r="Y374"/>
      <c r="Z374"/>
    </row>
    <row r="375" spans="1:26" ht="15.75" customHeight="1" x14ac:dyDescent="0.2">
      <c r="A375" s="264"/>
      <c r="B375" s="264"/>
      <c r="C375" s="284"/>
      <c r="V375"/>
      <c r="W375"/>
      <c r="X375"/>
      <c r="Y375"/>
      <c r="Z375"/>
    </row>
    <row r="376" spans="1:26" ht="15.75" customHeight="1" x14ac:dyDescent="0.2">
      <c r="A376" s="264"/>
      <c r="B376" s="264"/>
      <c r="C376" s="284"/>
      <c r="V376"/>
      <c r="W376"/>
      <c r="X376"/>
      <c r="Y376"/>
      <c r="Z376"/>
    </row>
    <row r="377" spans="1:26" ht="15.75" customHeight="1" x14ac:dyDescent="0.2">
      <c r="A377" s="264"/>
      <c r="B377" s="264"/>
      <c r="C377" s="284"/>
      <c r="V377"/>
      <c r="W377"/>
      <c r="X377"/>
      <c r="Y377"/>
      <c r="Z377"/>
    </row>
    <row r="378" spans="1:26" ht="15.75" customHeight="1" x14ac:dyDescent="0.2">
      <c r="A378" s="264"/>
      <c r="B378" s="264"/>
      <c r="C378" s="284"/>
      <c r="V378"/>
      <c r="W378"/>
      <c r="X378"/>
      <c r="Y378"/>
      <c r="Z378"/>
    </row>
    <row r="379" spans="1:26" ht="15.75" customHeight="1" x14ac:dyDescent="0.2">
      <c r="A379" s="264"/>
      <c r="B379" s="264"/>
      <c r="C379" s="284"/>
      <c r="V379"/>
      <c r="W379"/>
      <c r="X379"/>
      <c r="Y379"/>
      <c r="Z379"/>
    </row>
    <row r="380" spans="1:26" ht="15.75" customHeight="1" x14ac:dyDescent="0.2">
      <c r="A380" s="264"/>
      <c r="B380" s="264"/>
      <c r="C380" s="284"/>
      <c r="V380"/>
      <c r="W380"/>
      <c r="X380"/>
      <c r="Y380"/>
      <c r="Z380"/>
    </row>
    <row r="381" spans="1:26" ht="15.75" customHeight="1" x14ac:dyDescent="0.2">
      <c r="A381" s="264"/>
      <c r="B381" s="264"/>
      <c r="C381" s="284"/>
      <c r="V381"/>
      <c r="W381"/>
      <c r="X381"/>
      <c r="Y381"/>
      <c r="Z381"/>
    </row>
    <row r="382" spans="1:26" ht="15.75" customHeight="1" x14ac:dyDescent="0.2">
      <c r="A382" s="264"/>
      <c r="B382" s="264"/>
      <c r="C382" s="284"/>
      <c r="V382"/>
      <c r="W382"/>
      <c r="X382"/>
      <c r="Y382"/>
      <c r="Z382"/>
    </row>
    <row r="383" spans="1:26" ht="15.75" customHeight="1" x14ac:dyDescent="0.2">
      <c r="A383" s="264"/>
      <c r="B383" s="264"/>
      <c r="C383" s="284"/>
      <c r="V383"/>
      <c r="W383"/>
      <c r="X383"/>
      <c r="Y383"/>
      <c r="Z383"/>
    </row>
    <row r="384" spans="1:26" ht="15.75" customHeight="1" x14ac:dyDescent="0.2">
      <c r="A384" s="264"/>
      <c r="B384" s="264"/>
      <c r="C384" s="284"/>
      <c r="V384"/>
      <c r="W384"/>
      <c r="X384"/>
      <c r="Y384"/>
      <c r="Z384"/>
    </row>
    <row r="385" spans="1:26" ht="15.75" customHeight="1" x14ac:dyDescent="0.2">
      <c r="A385" s="264"/>
      <c r="B385" s="264"/>
      <c r="C385" s="284"/>
      <c r="V385"/>
      <c r="W385"/>
      <c r="X385"/>
      <c r="Y385"/>
      <c r="Z385"/>
    </row>
    <row r="386" spans="1:26" ht="15.75" customHeight="1" x14ac:dyDescent="0.2">
      <c r="A386" s="264"/>
      <c r="B386" s="264"/>
      <c r="C386" s="284"/>
      <c r="V386"/>
      <c r="W386"/>
      <c r="X386"/>
      <c r="Y386"/>
      <c r="Z386"/>
    </row>
    <row r="387" spans="1:26" ht="15.75" customHeight="1" x14ac:dyDescent="0.2">
      <c r="A387" s="264"/>
      <c r="B387" s="264"/>
      <c r="C387" s="284"/>
      <c r="V387"/>
      <c r="W387"/>
      <c r="X387"/>
      <c r="Y387"/>
      <c r="Z387"/>
    </row>
    <row r="388" spans="1:26" ht="15.75" customHeight="1" x14ac:dyDescent="0.2">
      <c r="A388" s="264"/>
      <c r="B388" s="264"/>
      <c r="C388" s="284"/>
      <c r="V388"/>
      <c r="W388"/>
      <c r="X388"/>
      <c r="Y388"/>
      <c r="Z388"/>
    </row>
    <row r="389" spans="1:26" ht="15.75" customHeight="1" x14ac:dyDescent="0.2">
      <c r="A389" s="264"/>
      <c r="B389" s="264"/>
      <c r="C389" s="284"/>
      <c r="V389"/>
      <c r="W389"/>
      <c r="X389"/>
      <c r="Y389"/>
      <c r="Z389"/>
    </row>
    <row r="390" spans="1:26" ht="15.75" customHeight="1" x14ac:dyDescent="0.2">
      <c r="A390" s="264"/>
      <c r="B390" s="264"/>
      <c r="C390" s="284"/>
      <c r="V390"/>
      <c r="W390"/>
      <c r="X390"/>
      <c r="Y390"/>
      <c r="Z390"/>
    </row>
    <row r="391" spans="1:26" ht="15.75" customHeight="1" x14ac:dyDescent="0.2">
      <c r="A391" s="264"/>
      <c r="B391" s="264"/>
      <c r="C391" s="284"/>
      <c r="V391"/>
      <c r="W391"/>
      <c r="X391"/>
      <c r="Y391"/>
      <c r="Z391"/>
    </row>
    <row r="392" spans="1:26" ht="15.75" customHeight="1" x14ac:dyDescent="0.2">
      <c r="A392" s="264"/>
      <c r="B392" s="264"/>
      <c r="C392" s="284"/>
      <c r="V392"/>
      <c r="W392"/>
      <c r="X392"/>
      <c r="Y392"/>
      <c r="Z392"/>
    </row>
    <row r="393" spans="1:26" ht="15.75" customHeight="1" x14ac:dyDescent="0.2">
      <c r="A393" s="264"/>
      <c r="B393" s="264"/>
      <c r="C393" s="284"/>
      <c r="V393"/>
      <c r="W393"/>
      <c r="X393"/>
      <c r="Y393"/>
      <c r="Z393"/>
    </row>
    <row r="394" spans="1:26" ht="15.75" customHeight="1" x14ac:dyDescent="0.2">
      <c r="A394" s="264"/>
      <c r="B394" s="264"/>
      <c r="C394" s="284"/>
      <c r="V394"/>
      <c r="W394"/>
      <c r="X394"/>
      <c r="Y394"/>
      <c r="Z394"/>
    </row>
    <row r="395" spans="1:26" ht="15.75" customHeight="1" x14ac:dyDescent="0.2">
      <c r="A395" s="264"/>
      <c r="B395" s="264"/>
      <c r="C395" s="284"/>
      <c r="V395"/>
      <c r="W395"/>
      <c r="X395"/>
      <c r="Y395"/>
      <c r="Z395"/>
    </row>
    <row r="396" spans="1:26" ht="15.75" customHeight="1" x14ac:dyDescent="0.2">
      <c r="A396" s="264"/>
      <c r="B396" s="264"/>
      <c r="C396" s="284"/>
      <c r="V396"/>
      <c r="W396"/>
      <c r="X396"/>
      <c r="Y396"/>
      <c r="Z396"/>
    </row>
    <row r="397" spans="1:26" ht="15.75" customHeight="1" x14ac:dyDescent="0.2">
      <c r="A397" s="264"/>
      <c r="B397" s="264"/>
      <c r="C397" s="284"/>
      <c r="V397"/>
      <c r="W397"/>
      <c r="X397"/>
      <c r="Y397"/>
      <c r="Z397"/>
    </row>
    <row r="398" spans="1:26" ht="15.75" customHeight="1" x14ac:dyDescent="0.2">
      <c r="A398" s="264"/>
      <c r="B398" s="264"/>
      <c r="C398" s="284"/>
      <c r="V398"/>
      <c r="W398"/>
      <c r="X398"/>
      <c r="Y398"/>
      <c r="Z398"/>
    </row>
    <row r="399" spans="1:26" ht="15.75" customHeight="1" x14ac:dyDescent="0.2">
      <c r="A399" s="264"/>
      <c r="B399" s="264"/>
      <c r="C399" s="284"/>
      <c r="V399"/>
      <c r="W399"/>
      <c r="X399"/>
      <c r="Y399"/>
      <c r="Z399"/>
    </row>
    <row r="400" spans="1:26" ht="15.75" customHeight="1" x14ac:dyDescent="0.2">
      <c r="A400" s="264"/>
      <c r="B400" s="264"/>
      <c r="C400" s="284"/>
      <c r="V400"/>
      <c r="W400"/>
      <c r="X400"/>
      <c r="Y400"/>
      <c r="Z400"/>
    </row>
    <row r="401" spans="1:26" ht="15.75" customHeight="1" x14ac:dyDescent="0.2">
      <c r="A401" s="264"/>
      <c r="B401" s="264"/>
      <c r="C401" s="284"/>
      <c r="V401"/>
      <c r="W401"/>
      <c r="X401"/>
      <c r="Y401"/>
      <c r="Z401"/>
    </row>
    <row r="402" spans="1:26" ht="15.75" customHeight="1" x14ac:dyDescent="0.2">
      <c r="A402" s="264"/>
      <c r="B402" s="264"/>
      <c r="C402" s="284"/>
      <c r="V402"/>
      <c r="W402"/>
      <c r="X402"/>
      <c r="Y402"/>
      <c r="Z402"/>
    </row>
    <row r="403" spans="1:26" ht="15.75" customHeight="1" x14ac:dyDescent="0.2">
      <c r="A403" s="264"/>
      <c r="B403" s="264"/>
      <c r="C403" s="284"/>
      <c r="V403"/>
      <c r="W403"/>
      <c r="X403"/>
      <c r="Y403"/>
      <c r="Z403"/>
    </row>
    <row r="404" spans="1:26" ht="15.75" customHeight="1" x14ac:dyDescent="0.2">
      <c r="A404" s="264"/>
      <c r="B404" s="264"/>
      <c r="C404" s="284"/>
      <c r="V404"/>
      <c r="W404"/>
      <c r="X404"/>
      <c r="Y404"/>
      <c r="Z404"/>
    </row>
    <row r="405" spans="1:26" ht="15.75" customHeight="1" x14ac:dyDescent="0.2">
      <c r="A405" s="264"/>
      <c r="B405" s="264"/>
      <c r="C405" s="284"/>
      <c r="V405"/>
      <c r="W405"/>
      <c r="X405"/>
      <c r="Y405"/>
      <c r="Z405"/>
    </row>
    <row r="406" spans="1:26" ht="15.75" customHeight="1" x14ac:dyDescent="0.2">
      <c r="A406" s="264"/>
      <c r="B406" s="264"/>
      <c r="C406" s="284"/>
      <c r="V406"/>
      <c r="W406"/>
      <c r="X406"/>
      <c r="Y406"/>
      <c r="Z406"/>
    </row>
    <row r="407" spans="1:26" ht="15.75" customHeight="1" x14ac:dyDescent="0.2">
      <c r="A407" s="264"/>
      <c r="B407" s="264"/>
      <c r="C407" s="284"/>
      <c r="V407"/>
      <c r="W407"/>
      <c r="X407"/>
      <c r="Y407"/>
      <c r="Z407"/>
    </row>
    <row r="408" spans="1:26" ht="15.75" customHeight="1" x14ac:dyDescent="0.2">
      <c r="A408" s="264"/>
      <c r="B408" s="264"/>
      <c r="C408" s="284"/>
      <c r="V408"/>
      <c r="W408"/>
      <c r="X408"/>
      <c r="Y408"/>
      <c r="Z408"/>
    </row>
    <row r="409" spans="1:26" ht="15.75" customHeight="1" x14ac:dyDescent="0.2">
      <c r="A409" s="264"/>
      <c r="B409" s="264"/>
      <c r="C409" s="284"/>
      <c r="V409"/>
      <c r="W409"/>
      <c r="X409"/>
      <c r="Y409"/>
      <c r="Z409"/>
    </row>
    <row r="410" spans="1:26" ht="15.75" customHeight="1" x14ac:dyDescent="0.2">
      <c r="A410" s="264"/>
      <c r="B410" s="264"/>
      <c r="C410" s="284"/>
      <c r="V410"/>
      <c r="W410"/>
      <c r="X410"/>
      <c r="Y410"/>
      <c r="Z410"/>
    </row>
    <row r="411" spans="1:26" ht="15.75" customHeight="1" x14ac:dyDescent="0.2">
      <c r="A411" s="264"/>
      <c r="B411" s="264"/>
      <c r="C411" s="284"/>
      <c r="V411"/>
      <c r="W411"/>
      <c r="X411"/>
      <c r="Y411"/>
      <c r="Z411"/>
    </row>
    <row r="412" spans="1:26" ht="15.75" customHeight="1" x14ac:dyDescent="0.2">
      <c r="A412" s="264"/>
      <c r="B412" s="264"/>
      <c r="C412" s="284"/>
      <c r="V412"/>
      <c r="W412"/>
      <c r="X412"/>
      <c r="Y412"/>
      <c r="Z412"/>
    </row>
    <row r="413" spans="1:26" ht="15.75" customHeight="1" x14ac:dyDescent="0.2">
      <c r="A413" s="264"/>
      <c r="B413" s="264"/>
      <c r="C413" s="284"/>
      <c r="V413"/>
      <c r="W413"/>
      <c r="X413"/>
      <c r="Y413"/>
      <c r="Z413"/>
    </row>
    <row r="414" spans="1:26" ht="15.75" customHeight="1" x14ac:dyDescent="0.2">
      <c r="A414" s="264"/>
      <c r="B414" s="264"/>
      <c r="C414" s="284"/>
      <c r="V414"/>
      <c r="W414"/>
      <c r="X414"/>
      <c r="Y414"/>
      <c r="Z414"/>
    </row>
    <row r="415" spans="1:26" ht="15.75" customHeight="1" x14ac:dyDescent="0.2">
      <c r="A415" s="264"/>
      <c r="B415" s="264"/>
      <c r="C415" s="284"/>
      <c r="V415"/>
      <c r="W415"/>
      <c r="X415"/>
      <c r="Y415"/>
      <c r="Z415"/>
    </row>
    <row r="416" spans="1:26" ht="15.75" customHeight="1" x14ac:dyDescent="0.2">
      <c r="A416" s="264"/>
      <c r="B416" s="264"/>
      <c r="C416" s="284"/>
      <c r="V416"/>
      <c r="W416"/>
      <c r="X416"/>
      <c r="Y416"/>
      <c r="Z416"/>
    </row>
    <row r="417" spans="1:26" ht="15.75" customHeight="1" x14ac:dyDescent="0.2">
      <c r="A417" s="264"/>
      <c r="B417" s="264"/>
      <c r="C417" s="284"/>
      <c r="V417"/>
      <c r="W417"/>
      <c r="X417"/>
      <c r="Y417"/>
      <c r="Z417"/>
    </row>
    <row r="418" spans="1:26" ht="15.75" customHeight="1" x14ac:dyDescent="0.2">
      <c r="A418" s="264"/>
      <c r="B418" s="264"/>
      <c r="C418" s="284"/>
      <c r="V418"/>
      <c r="W418"/>
      <c r="X418"/>
      <c r="Y418"/>
      <c r="Z418"/>
    </row>
    <row r="419" spans="1:26" ht="15.75" customHeight="1" x14ac:dyDescent="0.2">
      <c r="A419" s="264"/>
      <c r="B419" s="264"/>
      <c r="C419" s="284"/>
      <c r="V419"/>
      <c r="W419"/>
      <c r="X419"/>
      <c r="Y419"/>
      <c r="Z419"/>
    </row>
    <row r="420" spans="1:26" ht="15.75" customHeight="1" x14ac:dyDescent="0.2">
      <c r="A420" s="264"/>
      <c r="B420" s="264"/>
      <c r="C420" s="284"/>
      <c r="V420"/>
      <c r="W420"/>
      <c r="X420"/>
      <c r="Y420"/>
      <c r="Z420"/>
    </row>
    <row r="421" spans="1:26" ht="15.75" customHeight="1" x14ac:dyDescent="0.2">
      <c r="A421" s="264"/>
      <c r="B421" s="264"/>
      <c r="C421" s="284"/>
      <c r="V421"/>
      <c r="W421"/>
      <c r="X421"/>
      <c r="Y421"/>
      <c r="Z421"/>
    </row>
    <row r="422" spans="1:26" ht="15.75" customHeight="1" x14ac:dyDescent="0.2">
      <c r="A422" s="264"/>
      <c r="B422" s="264"/>
      <c r="C422" s="284"/>
      <c r="V422"/>
      <c r="W422"/>
      <c r="X422"/>
      <c r="Y422"/>
      <c r="Z422"/>
    </row>
    <row r="423" spans="1:26" ht="15.75" customHeight="1" x14ac:dyDescent="0.2">
      <c r="A423" s="264"/>
      <c r="B423" s="264"/>
      <c r="C423" s="284"/>
      <c r="V423"/>
      <c r="W423"/>
      <c r="X423"/>
      <c r="Y423"/>
      <c r="Z423"/>
    </row>
    <row r="424" spans="1:26" ht="15.75" customHeight="1" x14ac:dyDescent="0.2">
      <c r="A424" s="264"/>
      <c r="B424" s="264"/>
      <c r="C424" s="284"/>
      <c r="V424"/>
      <c r="W424"/>
      <c r="X424"/>
      <c r="Y424"/>
      <c r="Z424"/>
    </row>
    <row r="425" spans="1:26" ht="15.75" customHeight="1" x14ac:dyDescent="0.2">
      <c r="A425" s="264"/>
      <c r="B425" s="264"/>
      <c r="C425" s="284"/>
      <c r="V425"/>
      <c r="W425"/>
      <c r="X425"/>
      <c r="Y425"/>
      <c r="Z425"/>
    </row>
    <row r="426" spans="1:26" ht="15.75" customHeight="1" x14ac:dyDescent="0.2">
      <c r="A426" s="264"/>
      <c r="B426" s="264"/>
      <c r="C426" s="284"/>
      <c r="V426"/>
      <c r="W426"/>
      <c r="X426"/>
      <c r="Y426"/>
      <c r="Z426"/>
    </row>
    <row r="427" spans="1:26" ht="15.75" customHeight="1" x14ac:dyDescent="0.2">
      <c r="A427" s="264"/>
      <c r="B427" s="264"/>
      <c r="C427" s="284"/>
      <c r="V427"/>
      <c r="W427"/>
      <c r="X427"/>
      <c r="Y427"/>
      <c r="Z427"/>
    </row>
    <row r="428" spans="1:26" ht="15.75" customHeight="1" x14ac:dyDescent="0.2">
      <c r="A428" s="264"/>
      <c r="B428" s="264"/>
      <c r="C428" s="284"/>
      <c r="V428"/>
      <c r="W428"/>
      <c r="X428"/>
      <c r="Y428"/>
      <c r="Z428"/>
    </row>
    <row r="429" spans="1:26" ht="15.75" customHeight="1" x14ac:dyDescent="0.2">
      <c r="A429" s="264"/>
      <c r="B429" s="264"/>
      <c r="C429" s="284"/>
      <c r="V429"/>
      <c r="W429"/>
      <c r="X429"/>
      <c r="Y429"/>
      <c r="Z429"/>
    </row>
    <row r="430" spans="1:26" ht="15.75" customHeight="1" x14ac:dyDescent="0.2">
      <c r="A430" s="264"/>
      <c r="B430" s="264"/>
      <c r="C430" s="284"/>
      <c r="V430"/>
      <c r="W430"/>
      <c r="X430"/>
      <c r="Y430"/>
      <c r="Z430"/>
    </row>
    <row r="431" spans="1:26" ht="15.75" customHeight="1" x14ac:dyDescent="0.2">
      <c r="A431" s="264"/>
      <c r="B431" s="264"/>
      <c r="C431" s="284"/>
      <c r="V431"/>
      <c r="W431"/>
      <c r="X431"/>
      <c r="Y431"/>
      <c r="Z431"/>
    </row>
    <row r="432" spans="1:26" ht="15.75" customHeight="1" x14ac:dyDescent="0.2">
      <c r="A432" s="264"/>
      <c r="B432" s="264"/>
      <c r="C432" s="284"/>
      <c r="V432"/>
      <c r="W432"/>
      <c r="X432"/>
      <c r="Y432"/>
      <c r="Z432"/>
    </row>
    <row r="433" spans="1:26" ht="15.75" customHeight="1" x14ac:dyDescent="0.2">
      <c r="A433" s="264"/>
      <c r="B433" s="264"/>
      <c r="C433" s="284"/>
      <c r="V433"/>
      <c r="W433"/>
      <c r="X433"/>
      <c r="Y433"/>
      <c r="Z433"/>
    </row>
    <row r="434" spans="1:26" ht="15.75" customHeight="1" x14ac:dyDescent="0.2">
      <c r="A434" s="264"/>
      <c r="B434" s="264"/>
      <c r="C434" s="284"/>
      <c r="V434"/>
      <c r="W434"/>
      <c r="X434"/>
      <c r="Y434"/>
      <c r="Z434"/>
    </row>
    <row r="435" spans="1:26" ht="15.75" customHeight="1" x14ac:dyDescent="0.2">
      <c r="A435" s="264"/>
      <c r="B435" s="264"/>
      <c r="C435" s="284"/>
      <c r="V435"/>
      <c r="W435"/>
      <c r="X435"/>
      <c r="Y435"/>
      <c r="Z435"/>
    </row>
    <row r="436" spans="1:26" ht="15.75" customHeight="1" x14ac:dyDescent="0.2">
      <c r="A436" s="264"/>
      <c r="B436" s="264"/>
      <c r="C436" s="284"/>
      <c r="V436"/>
      <c r="W436"/>
      <c r="X436"/>
      <c r="Y436"/>
      <c r="Z436"/>
    </row>
    <row r="437" spans="1:26" ht="15.75" customHeight="1" x14ac:dyDescent="0.2">
      <c r="A437" s="264"/>
      <c r="B437" s="264"/>
      <c r="C437" s="284"/>
      <c r="V437"/>
      <c r="W437"/>
      <c r="X437"/>
      <c r="Y437"/>
      <c r="Z437"/>
    </row>
    <row r="438" spans="1:26" ht="15.75" customHeight="1" x14ac:dyDescent="0.2">
      <c r="A438" s="264"/>
      <c r="B438" s="264"/>
      <c r="C438" s="284"/>
      <c r="V438"/>
      <c r="W438"/>
      <c r="X438"/>
      <c r="Y438"/>
      <c r="Z438"/>
    </row>
    <row r="439" spans="1:26" ht="15.75" customHeight="1" x14ac:dyDescent="0.2">
      <c r="A439" s="264"/>
      <c r="B439" s="264"/>
      <c r="C439" s="284"/>
      <c r="V439"/>
      <c r="W439"/>
      <c r="X439"/>
      <c r="Y439"/>
      <c r="Z439"/>
    </row>
    <row r="440" spans="1:26" ht="15.75" customHeight="1" x14ac:dyDescent="0.2">
      <c r="A440" s="264"/>
      <c r="B440" s="264"/>
      <c r="C440" s="284"/>
      <c r="V440"/>
      <c r="W440"/>
      <c r="X440"/>
      <c r="Y440"/>
      <c r="Z440"/>
    </row>
    <row r="441" spans="1:26" ht="15.75" customHeight="1" x14ac:dyDescent="0.2">
      <c r="A441" s="264"/>
      <c r="B441" s="264"/>
      <c r="C441" s="284"/>
      <c r="V441"/>
      <c r="W441"/>
      <c r="X441"/>
      <c r="Y441"/>
      <c r="Z441"/>
    </row>
    <row r="442" spans="1:26" ht="15.75" customHeight="1" x14ac:dyDescent="0.2">
      <c r="A442" s="264"/>
      <c r="B442" s="264"/>
      <c r="C442" s="284"/>
      <c r="V442"/>
      <c r="W442"/>
      <c r="X442"/>
      <c r="Y442"/>
      <c r="Z442"/>
    </row>
    <row r="443" spans="1:26" ht="15.75" customHeight="1" x14ac:dyDescent="0.2">
      <c r="A443" s="264"/>
      <c r="B443" s="264"/>
      <c r="C443" s="284"/>
      <c r="V443"/>
      <c r="W443"/>
      <c r="X443"/>
      <c r="Y443"/>
      <c r="Z443"/>
    </row>
    <row r="444" spans="1:26" ht="15.75" customHeight="1" x14ac:dyDescent="0.2">
      <c r="A444" s="264"/>
      <c r="B444" s="264"/>
      <c r="C444" s="284"/>
      <c r="V444"/>
      <c r="W444"/>
      <c r="X444"/>
      <c r="Y444"/>
      <c r="Z444"/>
    </row>
    <row r="445" spans="1:26" ht="15.75" customHeight="1" x14ac:dyDescent="0.2">
      <c r="A445" s="264"/>
      <c r="B445" s="264"/>
      <c r="C445" s="284"/>
      <c r="V445"/>
      <c r="W445"/>
      <c r="X445"/>
      <c r="Y445"/>
      <c r="Z445"/>
    </row>
    <row r="446" spans="1:26" ht="15.75" customHeight="1" x14ac:dyDescent="0.2">
      <c r="A446" s="264"/>
      <c r="B446" s="264"/>
      <c r="C446" s="284"/>
      <c r="V446"/>
      <c r="W446"/>
      <c r="X446"/>
      <c r="Y446"/>
      <c r="Z446"/>
    </row>
    <row r="447" spans="1:26" ht="15.75" customHeight="1" x14ac:dyDescent="0.2">
      <c r="A447" s="264"/>
      <c r="B447" s="264"/>
      <c r="C447" s="284"/>
      <c r="V447"/>
      <c r="W447"/>
      <c r="X447"/>
      <c r="Y447"/>
      <c r="Z447"/>
    </row>
    <row r="448" spans="1:26" ht="15.75" customHeight="1" x14ac:dyDescent="0.2">
      <c r="A448" s="264"/>
      <c r="B448" s="264"/>
      <c r="C448" s="284"/>
      <c r="V448"/>
      <c r="W448"/>
      <c r="X448"/>
      <c r="Y448"/>
      <c r="Z448"/>
    </row>
    <row r="449" spans="1:26" ht="15.75" customHeight="1" x14ac:dyDescent="0.2">
      <c r="A449" s="264"/>
      <c r="B449" s="264"/>
      <c r="C449" s="284"/>
      <c r="V449"/>
      <c r="W449"/>
      <c r="X449"/>
      <c r="Y449"/>
      <c r="Z449"/>
    </row>
    <row r="450" spans="1:26" ht="15.75" customHeight="1" x14ac:dyDescent="0.2">
      <c r="A450" s="264"/>
      <c r="B450" s="264"/>
      <c r="C450" s="284"/>
      <c r="V450"/>
      <c r="W450"/>
      <c r="X450"/>
      <c r="Y450"/>
      <c r="Z450"/>
    </row>
    <row r="451" spans="1:26" ht="15.75" customHeight="1" x14ac:dyDescent="0.2">
      <c r="A451" s="264"/>
      <c r="B451" s="264"/>
      <c r="C451" s="284"/>
      <c r="V451"/>
      <c r="W451"/>
      <c r="X451"/>
      <c r="Y451"/>
      <c r="Z451"/>
    </row>
    <row r="452" spans="1:26" ht="15.75" customHeight="1" x14ac:dyDescent="0.2">
      <c r="A452" s="264"/>
      <c r="B452" s="264"/>
      <c r="C452" s="284"/>
      <c r="V452"/>
      <c r="W452"/>
      <c r="X452"/>
      <c r="Y452"/>
      <c r="Z452"/>
    </row>
    <row r="453" spans="1:26" ht="15.75" customHeight="1" x14ac:dyDescent="0.2">
      <c r="A453" s="264"/>
      <c r="B453" s="264"/>
      <c r="C453" s="284"/>
      <c r="V453"/>
      <c r="W453"/>
      <c r="X453"/>
      <c r="Y453"/>
      <c r="Z453"/>
    </row>
    <row r="454" spans="1:26" ht="15.75" customHeight="1" x14ac:dyDescent="0.2">
      <c r="A454" s="264"/>
      <c r="B454" s="264"/>
      <c r="C454" s="284"/>
      <c r="V454"/>
      <c r="W454"/>
      <c r="X454"/>
      <c r="Y454"/>
      <c r="Z454"/>
    </row>
    <row r="455" spans="1:26" ht="15.75" customHeight="1" x14ac:dyDescent="0.2">
      <c r="A455" s="264"/>
      <c r="B455" s="264"/>
      <c r="C455" s="284"/>
      <c r="V455"/>
      <c r="W455"/>
      <c r="X455"/>
      <c r="Y455"/>
      <c r="Z455"/>
    </row>
    <row r="456" spans="1:26" ht="15.75" customHeight="1" x14ac:dyDescent="0.2">
      <c r="A456" s="264"/>
      <c r="B456" s="264"/>
      <c r="C456" s="284"/>
      <c r="V456"/>
      <c r="W456"/>
      <c r="X456"/>
      <c r="Y456"/>
      <c r="Z456"/>
    </row>
    <row r="457" spans="1:26" ht="15.75" customHeight="1" x14ac:dyDescent="0.2">
      <c r="A457" s="264"/>
      <c r="B457" s="264"/>
      <c r="C457" s="284"/>
      <c r="V457"/>
      <c r="W457"/>
      <c r="X457"/>
      <c r="Y457"/>
      <c r="Z457"/>
    </row>
    <row r="458" spans="1:26" ht="15.75" customHeight="1" x14ac:dyDescent="0.2">
      <c r="A458" s="264"/>
      <c r="B458" s="264"/>
      <c r="C458" s="284"/>
      <c r="V458"/>
      <c r="W458"/>
      <c r="X458"/>
      <c r="Y458"/>
      <c r="Z458"/>
    </row>
    <row r="459" spans="1:26" ht="15.75" customHeight="1" x14ac:dyDescent="0.2">
      <c r="A459" s="264"/>
      <c r="B459" s="264"/>
      <c r="C459" s="284"/>
      <c r="V459"/>
      <c r="W459"/>
      <c r="X459"/>
      <c r="Y459"/>
      <c r="Z459"/>
    </row>
    <row r="460" spans="1:26" ht="15.75" customHeight="1" x14ac:dyDescent="0.2">
      <c r="A460" s="264"/>
      <c r="B460" s="264"/>
      <c r="C460" s="284"/>
      <c r="V460"/>
      <c r="W460"/>
      <c r="X460"/>
      <c r="Y460"/>
      <c r="Z460"/>
    </row>
    <row r="461" spans="1:26" ht="15.75" customHeight="1" x14ac:dyDescent="0.2">
      <c r="A461" s="264"/>
      <c r="B461" s="264"/>
      <c r="C461" s="284"/>
      <c r="V461"/>
      <c r="W461"/>
      <c r="X461"/>
      <c r="Y461"/>
      <c r="Z461"/>
    </row>
    <row r="462" spans="1:26" ht="15.75" customHeight="1" x14ac:dyDescent="0.2">
      <c r="A462" s="264"/>
      <c r="B462" s="264"/>
      <c r="C462" s="284"/>
      <c r="V462"/>
      <c r="W462"/>
      <c r="X462"/>
      <c r="Y462"/>
      <c r="Z462"/>
    </row>
    <row r="463" spans="1:26" ht="15.75" customHeight="1" x14ac:dyDescent="0.2">
      <c r="A463" s="264"/>
      <c r="B463" s="264"/>
      <c r="C463" s="284"/>
      <c r="V463"/>
      <c r="W463"/>
      <c r="X463"/>
      <c r="Y463"/>
      <c r="Z463"/>
    </row>
    <row r="464" spans="1:26" ht="15.75" customHeight="1" x14ac:dyDescent="0.2">
      <c r="A464" s="264"/>
      <c r="B464" s="264"/>
      <c r="C464" s="284"/>
      <c r="V464"/>
      <c r="W464"/>
      <c r="X464"/>
      <c r="Y464"/>
      <c r="Z464"/>
    </row>
    <row r="465" spans="1:26" ht="15.75" customHeight="1" x14ac:dyDescent="0.2">
      <c r="A465" s="264"/>
      <c r="B465" s="264"/>
      <c r="C465" s="284"/>
      <c r="V465"/>
      <c r="W465"/>
      <c r="X465"/>
      <c r="Y465"/>
      <c r="Z465"/>
    </row>
    <row r="466" spans="1:26" ht="15.75" customHeight="1" x14ac:dyDescent="0.2">
      <c r="A466" s="264"/>
      <c r="B466" s="264"/>
      <c r="C466" s="284"/>
      <c r="V466"/>
      <c r="W466"/>
      <c r="X466"/>
      <c r="Y466"/>
      <c r="Z466"/>
    </row>
    <row r="467" spans="1:26" ht="15.75" customHeight="1" x14ac:dyDescent="0.2">
      <c r="A467" s="264"/>
      <c r="B467" s="264"/>
      <c r="C467" s="284"/>
      <c r="V467"/>
      <c r="W467"/>
      <c r="X467"/>
      <c r="Y467"/>
      <c r="Z467"/>
    </row>
    <row r="468" spans="1:26" ht="15.75" customHeight="1" x14ac:dyDescent="0.2">
      <c r="A468" s="264"/>
      <c r="B468" s="264"/>
      <c r="C468" s="284"/>
      <c r="V468"/>
      <c r="W468"/>
      <c r="X468"/>
      <c r="Y468"/>
      <c r="Z468"/>
    </row>
    <row r="469" spans="1:26" ht="15.75" customHeight="1" x14ac:dyDescent="0.2">
      <c r="A469" s="264"/>
      <c r="B469" s="264"/>
      <c r="C469" s="284"/>
      <c r="V469"/>
      <c r="W469"/>
      <c r="X469"/>
      <c r="Y469"/>
      <c r="Z469"/>
    </row>
    <row r="470" spans="1:26" ht="15.75" customHeight="1" x14ac:dyDescent="0.2">
      <c r="A470" s="264"/>
      <c r="B470" s="264"/>
      <c r="C470" s="284"/>
      <c r="V470"/>
      <c r="W470"/>
      <c r="X470"/>
      <c r="Y470"/>
      <c r="Z470"/>
    </row>
    <row r="471" spans="1:26" ht="15.75" customHeight="1" x14ac:dyDescent="0.2">
      <c r="A471" s="264"/>
      <c r="B471" s="264"/>
      <c r="C471" s="284"/>
      <c r="V471"/>
      <c r="W471"/>
      <c r="X471"/>
      <c r="Y471"/>
      <c r="Z471"/>
    </row>
    <row r="472" spans="1:26" ht="15.75" customHeight="1" x14ac:dyDescent="0.2">
      <c r="A472" s="264"/>
      <c r="B472" s="264"/>
      <c r="C472" s="284"/>
      <c r="V472"/>
      <c r="W472"/>
      <c r="X472"/>
      <c r="Y472"/>
      <c r="Z472"/>
    </row>
    <row r="473" spans="1:26" ht="15.75" customHeight="1" x14ac:dyDescent="0.2">
      <c r="A473" s="264"/>
      <c r="B473" s="264"/>
      <c r="C473" s="284"/>
      <c r="V473"/>
      <c r="W473"/>
      <c r="X473"/>
      <c r="Y473"/>
      <c r="Z473"/>
    </row>
    <row r="474" spans="1:26" ht="15.75" customHeight="1" x14ac:dyDescent="0.2">
      <c r="A474" s="264"/>
      <c r="B474" s="264"/>
      <c r="C474" s="284"/>
      <c r="V474"/>
      <c r="W474"/>
      <c r="X474"/>
      <c r="Y474"/>
      <c r="Z474"/>
    </row>
    <row r="475" spans="1:26" ht="15.75" customHeight="1" x14ac:dyDescent="0.2">
      <c r="A475" s="264"/>
      <c r="B475" s="264"/>
      <c r="C475" s="284"/>
      <c r="V475"/>
      <c r="W475"/>
      <c r="X475"/>
      <c r="Y475"/>
      <c r="Z475"/>
    </row>
    <row r="476" spans="1:26" ht="15.75" customHeight="1" x14ac:dyDescent="0.2">
      <c r="A476" s="264"/>
      <c r="B476" s="264"/>
      <c r="C476" s="284"/>
      <c r="V476"/>
      <c r="W476"/>
      <c r="X476"/>
      <c r="Y476"/>
      <c r="Z476"/>
    </row>
    <row r="477" spans="1:26" ht="15.75" customHeight="1" x14ac:dyDescent="0.2">
      <c r="A477" s="264"/>
      <c r="B477" s="264"/>
      <c r="C477" s="284"/>
      <c r="V477"/>
      <c r="W477"/>
      <c r="X477"/>
      <c r="Y477"/>
      <c r="Z477"/>
    </row>
    <row r="478" spans="1:26" ht="15.75" customHeight="1" x14ac:dyDescent="0.2">
      <c r="A478" s="264"/>
      <c r="B478" s="264"/>
      <c r="C478" s="284"/>
      <c r="V478"/>
      <c r="W478"/>
      <c r="X478"/>
      <c r="Y478"/>
      <c r="Z478"/>
    </row>
    <row r="479" spans="1:26" ht="15.75" customHeight="1" x14ac:dyDescent="0.2">
      <c r="A479" s="264"/>
      <c r="B479" s="264"/>
      <c r="C479" s="284"/>
      <c r="V479"/>
      <c r="W479"/>
      <c r="X479"/>
      <c r="Y479"/>
      <c r="Z479"/>
    </row>
    <row r="480" spans="1:26" ht="15.75" customHeight="1" x14ac:dyDescent="0.2">
      <c r="A480" s="264"/>
      <c r="B480" s="264"/>
      <c r="C480" s="284"/>
      <c r="V480"/>
      <c r="W480"/>
      <c r="X480"/>
      <c r="Y480"/>
      <c r="Z480"/>
    </row>
    <row r="481" spans="1:26" ht="15.75" customHeight="1" x14ac:dyDescent="0.2">
      <c r="A481" s="264"/>
      <c r="B481" s="264"/>
      <c r="C481" s="284"/>
      <c r="V481"/>
      <c r="W481"/>
      <c r="X481"/>
      <c r="Y481"/>
      <c r="Z481"/>
    </row>
    <row r="482" spans="1:26" ht="15.75" customHeight="1" x14ac:dyDescent="0.2">
      <c r="A482" s="264"/>
      <c r="B482" s="264"/>
      <c r="C482" s="284"/>
      <c r="V482"/>
      <c r="W482"/>
      <c r="X482"/>
      <c r="Y482"/>
      <c r="Z482"/>
    </row>
    <row r="483" spans="1:26" ht="15.75" customHeight="1" x14ac:dyDescent="0.2">
      <c r="A483" s="264"/>
      <c r="B483" s="264"/>
      <c r="C483" s="284"/>
      <c r="V483"/>
      <c r="W483"/>
      <c r="X483"/>
      <c r="Y483"/>
      <c r="Z483"/>
    </row>
    <row r="484" spans="1:26" ht="15.75" customHeight="1" x14ac:dyDescent="0.2">
      <c r="A484" s="264"/>
      <c r="B484" s="264"/>
      <c r="C484" s="284"/>
      <c r="V484"/>
      <c r="W484"/>
      <c r="X484"/>
      <c r="Y484"/>
      <c r="Z484"/>
    </row>
    <row r="485" spans="1:26" ht="15.75" customHeight="1" x14ac:dyDescent="0.2">
      <c r="A485" s="264"/>
      <c r="B485" s="264"/>
      <c r="C485" s="284"/>
      <c r="V485"/>
      <c r="W485"/>
      <c r="X485"/>
      <c r="Y485"/>
      <c r="Z485"/>
    </row>
    <row r="486" spans="1:26" ht="15.75" customHeight="1" x14ac:dyDescent="0.2">
      <c r="A486" s="264"/>
      <c r="B486" s="264"/>
      <c r="C486" s="284"/>
      <c r="V486"/>
      <c r="W486"/>
      <c r="X486"/>
      <c r="Y486"/>
      <c r="Z486"/>
    </row>
    <row r="487" spans="1:26" ht="15.75" customHeight="1" x14ac:dyDescent="0.2">
      <c r="A487" s="264"/>
      <c r="B487" s="264"/>
      <c r="C487" s="284"/>
      <c r="V487"/>
      <c r="W487"/>
      <c r="X487"/>
      <c r="Y487"/>
      <c r="Z487"/>
    </row>
    <row r="488" spans="1:26" ht="15.75" customHeight="1" x14ac:dyDescent="0.2">
      <c r="A488" s="264"/>
      <c r="B488" s="264"/>
      <c r="C488" s="284"/>
      <c r="V488"/>
      <c r="W488"/>
      <c r="X488"/>
      <c r="Y488"/>
      <c r="Z488"/>
    </row>
    <row r="489" spans="1:26" ht="15.75" customHeight="1" x14ac:dyDescent="0.2">
      <c r="A489" s="264"/>
      <c r="B489" s="264"/>
      <c r="C489" s="284"/>
      <c r="V489"/>
      <c r="W489"/>
      <c r="X489"/>
      <c r="Y489"/>
      <c r="Z489"/>
    </row>
    <row r="490" spans="1:26" ht="15.75" customHeight="1" x14ac:dyDescent="0.2">
      <c r="A490" s="264"/>
      <c r="B490" s="264"/>
      <c r="C490" s="284"/>
      <c r="V490"/>
      <c r="W490"/>
      <c r="X490"/>
      <c r="Y490"/>
      <c r="Z490"/>
    </row>
    <row r="491" spans="1:26" ht="15.75" customHeight="1" x14ac:dyDescent="0.2">
      <c r="A491" s="264"/>
      <c r="B491" s="264"/>
      <c r="C491" s="284"/>
      <c r="V491"/>
      <c r="W491"/>
      <c r="X491"/>
      <c r="Y491"/>
      <c r="Z491"/>
    </row>
    <row r="492" spans="1:26" ht="15.75" customHeight="1" x14ac:dyDescent="0.2">
      <c r="A492" s="264"/>
      <c r="B492" s="264"/>
      <c r="C492" s="284"/>
      <c r="V492"/>
      <c r="W492"/>
      <c r="X492"/>
      <c r="Y492"/>
      <c r="Z492"/>
    </row>
    <row r="493" spans="1:26" ht="15.75" customHeight="1" x14ac:dyDescent="0.2">
      <c r="A493" s="264"/>
      <c r="B493" s="264"/>
      <c r="C493" s="284"/>
      <c r="V493"/>
      <c r="W493"/>
      <c r="X493"/>
      <c r="Y493"/>
      <c r="Z493"/>
    </row>
    <row r="494" spans="1:26" ht="15.75" customHeight="1" x14ac:dyDescent="0.2">
      <c r="A494" s="264"/>
      <c r="B494" s="264"/>
      <c r="C494" s="284"/>
      <c r="V494"/>
      <c r="W494"/>
      <c r="X494"/>
      <c r="Y494"/>
      <c r="Z494"/>
    </row>
    <row r="495" spans="1:26" ht="15.75" customHeight="1" x14ac:dyDescent="0.2">
      <c r="A495" s="264"/>
      <c r="B495" s="264"/>
      <c r="C495" s="284"/>
      <c r="V495"/>
      <c r="W495"/>
      <c r="X495"/>
      <c r="Y495"/>
      <c r="Z495"/>
    </row>
    <row r="496" spans="1:26" ht="15.75" customHeight="1" x14ac:dyDescent="0.2">
      <c r="A496" s="264"/>
      <c r="B496" s="264"/>
      <c r="C496" s="284"/>
      <c r="V496"/>
      <c r="W496"/>
      <c r="X496"/>
      <c r="Y496"/>
      <c r="Z496"/>
    </row>
    <row r="497" spans="1:26" ht="15.75" customHeight="1" x14ac:dyDescent="0.2">
      <c r="A497" s="264"/>
      <c r="B497" s="264"/>
      <c r="C497" s="284"/>
      <c r="V497"/>
      <c r="W497"/>
      <c r="X497"/>
      <c r="Y497"/>
      <c r="Z497"/>
    </row>
    <row r="498" spans="1:26" ht="15.75" customHeight="1" x14ac:dyDescent="0.2">
      <c r="A498" s="264"/>
      <c r="B498" s="264"/>
      <c r="C498" s="284"/>
      <c r="V498"/>
      <c r="W498"/>
      <c r="X498"/>
      <c r="Y498"/>
      <c r="Z498"/>
    </row>
    <row r="499" spans="1:26" ht="15.75" customHeight="1" x14ac:dyDescent="0.2">
      <c r="A499" s="264"/>
      <c r="B499" s="264"/>
      <c r="C499" s="284"/>
      <c r="V499"/>
      <c r="W499"/>
      <c r="X499"/>
      <c r="Y499"/>
      <c r="Z499"/>
    </row>
    <row r="500" spans="1:26" ht="15.75" customHeight="1" x14ac:dyDescent="0.2">
      <c r="A500" s="264"/>
      <c r="B500" s="264"/>
      <c r="C500" s="284"/>
      <c r="V500"/>
      <c r="W500"/>
      <c r="X500"/>
      <c r="Y500"/>
      <c r="Z500"/>
    </row>
    <row r="501" spans="1:26" ht="15.75" customHeight="1" x14ac:dyDescent="0.2">
      <c r="A501" s="264"/>
      <c r="B501" s="264"/>
      <c r="C501" s="284"/>
      <c r="V501"/>
      <c r="W501"/>
      <c r="X501"/>
      <c r="Y501"/>
      <c r="Z501"/>
    </row>
    <row r="502" spans="1:26" ht="15.75" customHeight="1" x14ac:dyDescent="0.2">
      <c r="A502" s="264"/>
      <c r="B502" s="264"/>
      <c r="C502" s="284"/>
      <c r="V502"/>
      <c r="W502"/>
      <c r="X502"/>
      <c r="Y502"/>
      <c r="Z502"/>
    </row>
    <row r="503" spans="1:26" ht="15.75" customHeight="1" x14ac:dyDescent="0.2">
      <c r="A503" s="264"/>
      <c r="B503" s="264"/>
      <c r="C503" s="284"/>
      <c r="V503"/>
      <c r="W503"/>
      <c r="X503"/>
      <c r="Y503"/>
      <c r="Z503"/>
    </row>
    <row r="504" spans="1:26" ht="15.75" customHeight="1" x14ac:dyDescent="0.2">
      <c r="A504" s="264"/>
      <c r="B504" s="264"/>
      <c r="C504" s="284"/>
      <c r="V504"/>
      <c r="W504"/>
      <c r="X504"/>
      <c r="Y504"/>
      <c r="Z504"/>
    </row>
    <row r="505" spans="1:26" ht="15.75" customHeight="1" x14ac:dyDescent="0.2">
      <c r="A505" s="264"/>
      <c r="B505" s="264"/>
      <c r="C505" s="284"/>
      <c r="V505"/>
      <c r="W505"/>
      <c r="X505"/>
      <c r="Y505"/>
      <c r="Z505"/>
    </row>
    <row r="506" spans="1:26" ht="15.75" customHeight="1" x14ac:dyDescent="0.2">
      <c r="A506" s="264"/>
      <c r="B506" s="264"/>
      <c r="C506" s="284"/>
      <c r="V506"/>
      <c r="W506"/>
      <c r="X506"/>
      <c r="Y506"/>
      <c r="Z506"/>
    </row>
    <row r="507" spans="1:26" ht="15.75" customHeight="1" x14ac:dyDescent="0.2">
      <c r="A507" s="264"/>
      <c r="B507" s="264"/>
      <c r="C507" s="284"/>
      <c r="V507"/>
      <c r="W507"/>
      <c r="X507"/>
      <c r="Y507"/>
      <c r="Z507"/>
    </row>
    <row r="508" spans="1:26" ht="15.75" customHeight="1" x14ac:dyDescent="0.2">
      <c r="A508" s="264"/>
      <c r="B508" s="264"/>
      <c r="C508" s="284"/>
      <c r="V508"/>
      <c r="W508"/>
      <c r="X508"/>
      <c r="Y508"/>
      <c r="Z508"/>
    </row>
    <row r="509" spans="1:26" ht="15.75" customHeight="1" x14ac:dyDescent="0.2">
      <c r="A509" s="264"/>
      <c r="B509" s="264"/>
      <c r="C509" s="284"/>
      <c r="V509"/>
      <c r="W509"/>
      <c r="X509"/>
      <c r="Y509"/>
      <c r="Z509"/>
    </row>
    <row r="510" spans="1:26" ht="15.75" customHeight="1" x14ac:dyDescent="0.2">
      <c r="A510" s="264"/>
      <c r="B510" s="264"/>
      <c r="C510" s="284"/>
      <c r="V510"/>
      <c r="W510"/>
      <c r="X510"/>
      <c r="Y510"/>
      <c r="Z510"/>
    </row>
    <row r="511" spans="1:26" ht="15.75" customHeight="1" x14ac:dyDescent="0.2">
      <c r="A511" s="264"/>
      <c r="B511" s="264"/>
      <c r="C511" s="284"/>
      <c r="V511"/>
      <c r="W511"/>
      <c r="X511"/>
      <c r="Y511"/>
      <c r="Z511"/>
    </row>
    <row r="512" spans="1:26" ht="15.75" customHeight="1" x14ac:dyDescent="0.2">
      <c r="A512" s="264"/>
      <c r="B512" s="264"/>
      <c r="C512" s="284"/>
      <c r="V512"/>
      <c r="W512"/>
      <c r="X512"/>
      <c r="Y512"/>
      <c r="Z512"/>
    </row>
    <row r="513" spans="1:26" ht="15.75" customHeight="1" x14ac:dyDescent="0.2">
      <c r="A513" s="264"/>
      <c r="B513" s="264"/>
      <c r="C513" s="284"/>
      <c r="V513"/>
      <c r="W513"/>
      <c r="X513"/>
      <c r="Y513"/>
      <c r="Z513"/>
    </row>
    <row r="514" spans="1:26" ht="15.75" customHeight="1" x14ac:dyDescent="0.2">
      <c r="A514" s="264"/>
      <c r="B514" s="264"/>
      <c r="C514" s="284"/>
      <c r="V514"/>
      <c r="W514"/>
      <c r="X514"/>
      <c r="Y514"/>
      <c r="Z514"/>
    </row>
    <row r="515" spans="1:26" ht="15.75" customHeight="1" x14ac:dyDescent="0.2">
      <c r="A515" s="264"/>
      <c r="B515" s="264"/>
      <c r="C515" s="284"/>
      <c r="V515"/>
      <c r="W515"/>
      <c r="X515"/>
      <c r="Y515"/>
      <c r="Z515"/>
    </row>
    <row r="516" spans="1:26" ht="15.75" customHeight="1" x14ac:dyDescent="0.2">
      <c r="A516" s="264"/>
      <c r="B516" s="264"/>
      <c r="C516" s="284"/>
      <c r="V516"/>
      <c r="W516"/>
      <c r="X516"/>
      <c r="Y516"/>
      <c r="Z516"/>
    </row>
    <row r="517" spans="1:26" ht="15.75" customHeight="1" x14ac:dyDescent="0.2">
      <c r="A517" s="264"/>
      <c r="B517" s="264"/>
      <c r="C517" s="284"/>
      <c r="V517"/>
      <c r="W517"/>
      <c r="X517"/>
      <c r="Y517"/>
      <c r="Z517"/>
    </row>
    <row r="518" spans="1:26" ht="15.75" customHeight="1" x14ac:dyDescent="0.2">
      <c r="A518" s="264"/>
      <c r="B518" s="264"/>
      <c r="C518" s="284"/>
      <c r="V518"/>
      <c r="W518"/>
      <c r="X518"/>
      <c r="Y518"/>
      <c r="Z518"/>
    </row>
    <row r="519" spans="1:26" ht="15.75" customHeight="1" x14ac:dyDescent="0.2">
      <c r="A519" s="264"/>
      <c r="B519" s="264"/>
      <c r="C519" s="284"/>
      <c r="V519"/>
      <c r="W519"/>
      <c r="X519"/>
      <c r="Y519"/>
      <c r="Z519"/>
    </row>
    <row r="520" spans="1:26" ht="15.75" customHeight="1" x14ac:dyDescent="0.2">
      <c r="A520" s="264"/>
      <c r="B520" s="264"/>
      <c r="C520" s="284"/>
      <c r="V520"/>
      <c r="W520"/>
      <c r="X520"/>
      <c r="Y520"/>
      <c r="Z520"/>
    </row>
    <row r="521" spans="1:26" ht="15.75" customHeight="1" x14ac:dyDescent="0.2">
      <c r="A521" s="264"/>
      <c r="B521" s="264"/>
      <c r="C521" s="284"/>
      <c r="V521"/>
      <c r="W521"/>
      <c r="X521"/>
      <c r="Y521"/>
      <c r="Z521"/>
    </row>
    <row r="522" spans="1:26" ht="15.75" customHeight="1" x14ac:dyDescent="0.2">
      <c r="A522" s="264"/>
      <c r="B522" s="264"/>
      <c r="C522" s="284"/>
      <c r="V522"/>
      <c r="W522"/>
      <c r="X522"/>
      <c r="Y522"/>
      <c r="Z522"/>
    </row>
    <row r="523" spans="1:26" ht="15.75" customHeight="1" x14ac:dyDescent="0.2">
      <c r="A523" s="264"/>
      <c r="B523" s="264"/>
      <c r="C523" s="284"/>
      <c r="V523"/>
      <c r="W523"/>
      <c r="X523"/>
      <c r="Y523"/>
      <c r="Z523"/>
    </row>
    <row r="524" spans="1:26" ht="15.75" customHeight="1" x14ac:dyDescent="0.2">
      <c r="A524" s="264"/>
      <c r="B524" s="264"/>
      <c r="C524" s="284"/>
      <c r="V524"/>
      <c r="W524"/>
      <c r="X524"/>
      <c r="Y524"/>
      <c r="Z524"/>
    </row>
    <row r="525" spans="1:26" ht="15.75" customHeight="1" x14ac:dyDescent="0.2">
      <c r="A525" s="264"/>
      <c r="B525" s="264"/>
      <c r="C525" s="284"/>
      <c r="V525"/>
      <c r="W525"/>
      <c r="X525"/>
      <c r="Y525"/>
      <c r="Z525"/>
    </row>
    <row r="526" spans="1:26" ht="15.75" customHeight="1" x14ac:dyDescent="0.2">
      <c r="A526" s="264"/>
      <c r="B526" s="264"/>
      <c r="C526" s="284"/>
      <c r="V526"/>
      <c r="W526"/>
      <c r="X526"/>
      <c r="Y526"/>
      <c r="Z526"/>
    </row>
    <row r="527" spans="1:26" ht="15.75" customHeight="1" x14ac:dyDescent="0.2">
      <c r="A527" s="264"/>
      <c r="B527" s="264"/>
      <c r="C527" s="284"/>
      <c r="V527"/>
      <c r="W527"/>
      <c r="X527"/>
      <c r="Y527"/>
      <c r="Z527"/>
    </row>
    <row r="528" spans="1:26" ht="15.75" customHeight="1" x14ac:dyDescent="0.2">
      <c r="A528" s="264"/>
      <c r="B528" s="264"/>
      <c r="C528" s="284"/>
      <c r="V528"/>
      <c r="W528"/>
      <c r="X528"/>
      <c r="Y528"/>
      <c r="Z528"/>
    </row>
    <row r="529" spans="1:26" ht="15.75" customHeight="1" x14ac:dyDescent="0.2">
      <c r="A529" s="264"/>
      <c r="B529" s="264"/>
      <c r="C529" s="284"/>
      <c r="V529"/>
      <c r="W529"/>
      <c r="X529"/>
      <c r="Y529"/>
      <c r="Z529"/>
    </row>
    <row r="530" spans="1:26" ht="15.75" customHeight="1" x14ac:dyDescent="0.2">
      <c r="A530" s="264"/>
      <c r="B530" s="264"/>
      <c r="C530" s="284"/>
      <c r="V530"/>
      <c r="W530"/>
      <c r="X530"/>
      <c r="Y530"/>
      <c r="Z530"/>
    </row>
    <row r="531" spans="1:26" ht="15.75" customHeight="1" x14ac:dyDescent="0.2">
      <c r="A531" s="264"/>
      <c r="B531" s="264"/>
      <c r="C531" s="284"/>
      <c r="V531"/>
      <c r="W531"/>
      <c r="X531"/>
      <c r="Y531"/>
      <c r="Z531"/>
    </row>
    <row r="532" spans="1:26" ht="15.75" customHeight="1" x14ac:dyDescent="0.2">
      <c r="A532" s="264"/>
      <c r="B532" s="264"/>
      <c r="C532" s="284"/>
      <c r="V532"/>
      <c r="W532"/>
      <c r="X532"/>
      <c r="Y532"/>
      <c r="Z532"/>
    </row>
    <row r="533" spans="1:26" ht="15.75" customHeight="1" x14ac:dyDescent="0.2">
      <c r="A533" s="264"/>
      <c r="B533" s="264"/>
      <c r="C533" s="284"/>
      <c r="V533"/>
      <c r="W533"/>
      <c r="X533"/>
      <c r="Y533"/>
      <c r="Z533"/>
    </row>
    <row r="534" spans="1:26" ht="15.75" customHeight="1" x14ac:dyDescent="0.2">
      <c r="A534" s="264"/>
      <c r="B534" s="264"/>
      <c r="C534" s="284"/>
      <c r="V534"/>
      <c r="W534"/>
      <c r="X534"/>
      <c r="Y534"/>
      <c r="Z534"/>
    </row>
    <row r="535" spans="1:26" ht="15.75" customHeight="1" x14ac:dyDescent="0.2">
      <c r="A535" s="264"/>
      <c r="B535" s="264"/>
      <c r="C535" s="284"/>
      <c r="V535"/>
      <c r="W535"/>
      <c r="X535"/>
      <c r="Y535"/>
      <c r="Z535"/>
    </row>
    <row r="536" spans="1:26" ht="15.75" customHeight="1" x14ac:dyDescent="0.2">
      <c r="A536" s="264"/>
      <c r="B536" s="264"/>
      <c r="C536" s="284"/>
      <c r="V536"/>
      <c r="W536"/>
      <c r="X536"/>
      <c r="Y536"/>
      <c r="Z536"/>
    </row>
    <row r="537" spans="1:26" ht="15.75" customHeight="1" x14ac:dyDescent="0.2">
      <c r="A537" s="264"/>
      <c r="B537" s="264"/>
      <c r="C537" s="284"/>
      <c r="V537"/>
      <c r="W537"/>
      <c r="X537"/>
      <c r="Y537"/>
      <c r="Z537"/>
    </row>
    <row r="538" spans="1:26" ht="15.75" customHeight="1" x14ac:dyDescent="0.2">
      <c r="A538" s="264"/>
      <c r="B538" s="264"/>
      <c r="C538" s="284"/>
      <c r="V538"/>
      <c r="W538"/>
      <c r="X538"/>
      <c r="Y538"/>
      <c r="Z538"/>
    </row>
    <row r="539" spans="1:26" ht="15.75" customHeight="1" x14ac:dyDescent="0.2">
      <c r="A539" s="264"/>
      <c r="B539" s="264"/>
      <c r="C539" s="284"/>
      <c r="V539"/>
      <c r="W539"/>
      <c r="X539"/>
      <c r="Y539"/>
      <c r="Z539"/>
    </row>
    <row r="540" spans="1:26" ht="15.75" customHeight="1" x14ac:dyDescent="0.2">
      <c r="A540" s="264"/>
      <c r="B540" s="264"/>
      <c r="C540" s="284"/>
      <c r="V540"/>
      <c r="W540"/>
      <c r="X540"/>
      <c r="Y540"/>
      <c r="Z540"/>
    </row>
    <row r="541" spans="1:26" ht="15.75" customHeight="1" x14ac:dyDescent="0.2">
      <c r="A541" s="264"/>
      <c r="B541" s="264"/>
      <c r="C541" s="284"/>
      <c r="V541"/>
      <c r="W541"/>
      <c r="X541"/>
      <c r="Y541"/>
      <c r="Z541"/>
    </row>
    <row r="542" spans="1:26" ht="15.75" customHeight="1" x14ac:dyDescent="0.2">
      <c r="A542" s="264"/>
      <c r="B542" s="264"/>
      <c r="C542" s="284"/>
      <c r="V542"/>
      <c r="W542"/>
      <c r="X542"/>
      <c r="Y542"/>
      <c r="Z542"/>
    </row>
    <row r="543" spans="1:26" ht="15.75" customHeight="1" x14ac:dyDescent="0.2">
      <c r="A543" s="264"/>
      <c r="B543" s="264"/>
      <c r="C543" s="284"/>
      <c r="V543"/>
      <c r="W543"/>
      <c r="X543"/>
      <c r="Y543"/>
      <c r="Z543"/>
    </row>
    <row r="544" spans="1:26" ht="15.75" customHeight="1" x14ac:dyDescent="0.2">
      <c r="A544" s="264"/>
      <c r="B544" s="264"/>
      <c r="C544" s="284"/>
      <c r="V544"/>
      <c r="W544"/>
      <c r="X544"/>
      <c r="Y544"/>
      <c r="Z544"/>
    </row>
    <row r="545" spans="1:26" ht="15.75" customHeight="1" x14ac:dyDescent="0.2">
      <c r="A545" s="264"/>
      <c r="B545" s="264"/>
      <c r="C545" s="284"/>
      <c r="V545"/>
      <c r="W545"/>
      <c r="X545"/>
      <c r="Y545"/>
      <c r="Z545"/>
    </row>
    <row r="546" spans="1:26" ht="15.75" customHeight="1" x14ac:dyDescent="0.2">
      <c r="A546" s="264"/>
      <c r="B546" s="264"/>
      <c r="C546" s="284"/>
      <c r="V546"/>
      <c r="W546"/>
      <c r="X546"/>
      <c r="Y546"/>
      <c r="Z546"/>
    </row>
    <row r="547" spans="1:26" ht="15.75" customHeight="1" x14ac:dyDescent="0.2">
      <c r="A547" s="264"/>
      <c r="B547" s="264"/>
      <c r="C547" s="284"/>
      <c r="V547"/>
      <c r="W547"/>
      <c r="X547"/>
      <c r="Y547"/>
      <c r="Z547"/>
    </row>
    <row r="548" spans="1:26" ht="15.75" customHeight="1" x14ac:dyDescent="0.2">
      <c r="A548" s="264"/>
      <c r="B548" s="264"/>
      <c r="C548" s="284"/>
      <c r="V548"/>
      <c r="W548"/>
      <c r="X548"/>
      <c r="Y548"/>
      <c r="Z548"/>
    </row>
    <row r="549" spans="1:26" ht="15.75" customHeight="1" x14ac:dyDescent="0.2">
      <c r="A549" s="264"/>
      <c r="B549" s="264"/>
      <c r="C549" s="284"/>
      <c r="V549"/>
      <c r="W549"/>
      <c r="X549"/>
      <c r="Y549"/>
      <c r="Z549"/>
    </row>
    <row r="550" spans="1:26" ht="15.75" customHeight="1" x14ac:dyDescent="0.2">
      <c r="A550" s="264"/>
      <c r="B550" s="264"/>
      <c r="C550" s="284"/>
      <c r="V550"/>
      <c r="W550"/>
      <c r="X550"/>
      <c r="Y550"/>
      <c r="Z550"/>
    </row>
    <row r="551" spans="1:26" ht="15.75" customHeight="1" x14ac:dyDescent="0.2">
      <c r="A551" s="264"/>
      <c r="B551" s="264"/>
      <c r="C551" s="284"/>
      <c r="V551"/>
      <c r="W551"/>
      <c r="X551"/>
      <c r="Y551"/>
      <c r="Z551"/>
    </row>
    <row r="552" spans="1:26" ht="15.75" customHeight="1" x14ac:dyDescent="0.2">
      <c r="A552" s="264"/>
      <c r="B552" s="264"/>
      <c r="C552" s="284"/>
      <c r="V552"/>
      <c r="W552"/>
      <c r="X552"/>
      <c r="Y552"/>
      <c r="Z552"/>
    </row>
    <row r="553" spans="1:26" ht="15.75" customHeight="1" x14ac:dyDescent="0.2">
      <c r="A553" s="264"/>
      <c r="B553" s="264"/>
      <c r="C553" s="284"/>
      <c r="V553"/>
      <c r="W553"/>
      <c r="X553"/>
      <c r="Y553"/>
      <c r="Z553"/>
    </row>
    <row r="554" spans="1:26" ht="15.75" customHeight="1" x14ac:dyDescent="0.2">
      <c r="A554" s="264"/>
      <c r="B554" s="264"/>
      <c r="C554" s="284"/>
      <c r="V554"/>
      <c r="W554"/>
      <c r="X554"/>
      <c r="Y554"/>
      <c r="Z554"/>
    </row>
    <row r="555" spans="1:26" ht="15.75" customHeight="1" x14ac:dyDescent="0.2">
      <c r="A555" s="264"/>
      <c r="B555" s="264"/>
      <c r="C555" s="284"/>
      <c r="V555"/>
      <c r="W555"/>
      <c r="X555"/>
      <c r="Y555"/>
      <c r="Z555"/>
    </row>
    <row r="556" spans="1:26" ht="15.75" customHeight="1" x14ac:dyDescent="0.2">
      <c r="A556" s="264"/>
      <c r="B556" s="264"/>
      <c r="C556" s="284"/>
      <c r="V556"/>
      <c r="W556"/>
      <c r="X556"/>
      <c r="Y556"/>
      <c r="Z556"/>
    </row>
    <row r="557" spans="1:26" ht="15.75" customHeight="1" x14ac:dyDescent="0.2">
      <c r="A557" s="264"/>
      <c r="B557" s="264"/>
      <c r="C557" s="284"/>
      <c r="V557"/>
      <c r="W557"/>
      <c r="X557"/>
      <c r="Y557"/>
      <c r="Z557"/>
    </row>
    <row r="558" spans="1:26" ht="15.75" customHeight="1" x14ac:dyDescent="0.2">
      <c r="A558" s="264"/>
      <c r="B558" s="264"/>
      <c r="C558" s="284"/>
      <c r="V558"/>
      <c r="W558"/>
      <c r="X558"/>
      <c r="Y558"/>
      <c r="Z558"/>
    </row>
    <row r="559" spans="1:26" ht="15.75" customHeight="1" x14ac:dyDescent="0.2">
      <c r="A559" s="264"/>
      <c r="B559" s="264"/>
      <c r="C559" s="284"/>
      <c r="V559"/>
      <c r="W559"/>
      <c r="X559"/>
      <c r="Y559"/>
      <c r="Z559"/>
    </row>
    <row r="560" spans="1:26" ht="15.75" customHeight="1" x14ac:dyDescent="0.2">
      <c r="A560" s="264"/>
      <c r="B560" s="264"/>
      <c r="C560" s="284"/>
      <c r="V560"/>
      <c r="W560"/>
      <c r="X560"/>
      <c r="Y560"/>
      <c r="Z560"/>
    </row>
    <row r="561" spans="1:26" ht="15.75" customHeight="1" x14ac:dyDescent="0.2">
      <c r="A561" s="264"/>
      <c r="B561" s="264"/>
      <c r="C561" s="284"/>
      <c r="V561"/>
      <c r="W561"/>
      <c r="X561"/>
      <c r="Y561"/>
      <c r="Z561"/>
    </row>
    <row r="562" spans="1:26" ht="15.75" customHeight="1" x14ac:dyDescent="0.2">
      <c r="A562" s="264"/>
      <c r="B562" s="264"/>
      <c r="C562" s="284"/>
      <c r="V562"/>
      <c r="W562"/>
      <c r="X562"/>
      <c r="Y562"/>
      <c r="Z562"/>
    </row>
    <row r="563" spans="1:26" ht="15.75" customHeight="1" x14ac:dyDescent="0.2">
      <c r="A563" s="264"/>
      <c r="B563" s="264"/>
      <c r="C563" s="284"/>
      <c r="V563"/>
      <c r="W563"/>
      <c r="X563"/>
      <c r="Y563"/>
      <c r="Z563"/>
    </row>
    <row r="564" spans="1:26" ht="15.75" customHeight="1" x14ac:dyDescent="0.2">
      <c r="A564" s="264"/>
      <c r="B564" s="264"/>
      <c r="C564" s="284"/>
      <c r="V564"/>
      <c r="W564"/>
      <c r="X564"/>
      <c r="Y564"/>
      <c r="Z564"/>
    </row>
    <row r="565" spans="1:26" ht="15.75" customHeight="1" x14ac:dyDescent="0.2">
      <c r="A565" s="264"/>
      <c r="B565" s="264"/>
      <c r="C565" s="284"/>
      <c r="V565"/>
      <c r="W565"/>
      <c r="X565"/>
      <c r="Y565"/>
      <c r="Z565"/>
    </row>
    <row r="566" spans="1:26" ht="15.75" customHeight="1" x14ac:dyDescent="0.2">
      <c r="A566" s="264"/>
      <c r="B566" s="264"/>
      <c r="C566" s="284"/>
      <c r="V566"/>
      <c r="W566"/>
      <c r="X566"/>
      <c r="Y566"/>
      <c r="Z566"/>
    </row>
    <row r="567" spans="1:26" ht="15.75" customHeight="1" x14ac:dyDescent="0.2">
      <c r="A567" s="264"/>
      <c r="B567" s="264"/>
      <c r="C567" s="284"/>
      <c r="V567"/>
      <c r="W567"/>
      <c r="X567"/>
      <c r="Y567"/>
      <c r="Z567"/>
    </row>
    <row r="568" spans="1:26" ht="15.75" customHeight="1" x14ac:dyDescent="0.2">
      <c r="A568" s="264"/>
      <c r="B568" s="264"/>
      <c r="C568" s="284"/>
      <c r="V568"/>
      <c r="W568"/>
      <c r="X568"/>
      <c r="Y568"/>
      <c r="Z568"/>
    </row>
    <row r="569" spans="1:26" ht="15.75" customHeight="1" x14ac:dyDescent="0.2">
      <c r="A569" s="264"/>
      <c r="B569" s="264"/>
      <c r="C569" s="284"/>
      <c r="V569"/>
      <c r="W569"/>
      <c r="X569"/>
      <c r="Y569"/>
      <c r="Z569"/>
    </row>
    <row r="570" spans="1:26" ht="15.75" customHeight="1" x14ac:dyDescent="0.2">
      <c r="A570" s="264"/>
      <c r="B570" s="264"/>
      <c r="C570" s="284"/>
      <c r="V570"/>
      <c r="W570"/>
      <c r="X570"/>
      <c r="Y570"/>
      <c r="Z570"/>
    </row>
    <row r="571" spans="1:26" ht="15.75" customHeight="1" x14ac:dyDescent="0.2">
      <c r="A571" s="264"/>
      <c r="B571" s="264"/>
      <c r="C571" s="284"/>
      <c r="V571"/>
      <c r="W571"/>
      <c r="X571"/>
      <c r="Y571"/>
      <c r="Z571"/>
    </row>
    <row r="572" spans="1:26" ht="15.75" customHeight="1" x14ac:dyDescent="0.2">
      <c r="A572" s="264"/>
      <c r="B572" s="264"/>
      <c r="C572" s="284"/>
      <c r="V572"/>
      <c r="W572"/>
      <c r="X572"/>
      <c r="Y572"/>
      <c r="Z572"/>
    </row>
    <row r="573" spans="1:26" ht="15.75" customHeight="1" x14ac:dyDescent="0.2">
      <c r="A573" s="264"/>
      <c r="B573" s="264"/>
      <c r="C573" s="284"/>
      <c r="V573"/>
      <c r="W573"/>
      <c r="X573"/>
      <c r="Y573"/>
      <c r="Z573"/>
    </row>
    <row r="574" spans="1:26" ht="15.75" customHeight="1" x14ac:dyDescent="0.2">
      <c r="A574" s="264"/>
      <c r="B574" s="264"/>
      <c r="C574" s="284"/>
      <c r="V574"/>
      <c r="W574"/>
      <c r="X574"/>
      <c r="Y574"/>
      <c r="Z574"/>
    </row>
    <row r="575" spans="1:26" ht="15.75" customHeight="1" x14ac:dyDescent="0.2">
      <c r="A575" s="264"/>
      <c r="B575" s="264"/>
      <c r="C575" s="284"/>
      <c r="V575"/>
      <c r="W575"/>
      <c r="X575"/>
      <c r="Y575"/>
      <c r="Z575"/>
    </row>
    <row r="576" spans="1:26" ht="15.75" customHeight="1" x14ac:dyDescent="0.2">
      <c r="A576" s="264"/>
      <c r="B576" s="264"/>
      <c r="C576" s="284"/>
      <c r="V576"/>
      <c r="W576"/>
      <c r="X576"/>
      <c r="Y576"/>
      <c r="Z576"/>
    </row>
    <row r="577" spans="1:26" ht="15.75" customHeight="1" x14ac:dyDescent="0.2">
      <c r="A577" s="264"/>
      <c r="B577" s="264"/>
      <c r="C577" s="284"/>
      <c r="V577"/>
      <c r="W577"/>
      <c r="X577"/>
      <c r="Y577"/>
      <c r="Z577"/>
    </row>
    <row r="578" spans="1:26" ht="15.75" customHeight="1" x14ac:dyDescent="0.2">
      <c r="A578" s="264"/>
      <c r="B578" s="264"/>
      <c r="C578" s="284"/>
      <c r="V578"/>
      <c r="W578"/>
      <c r="X578"/>
      <c r="Y578"/>
      <c r="Z578"/>
    </row>
    <row r="579" spans="1:26" ht="15.75" customHeight="1" x14ac:dyDescent="0.2">
      <c r="A579" s="264"/>
      <c r="B579" s="264"/>
      <c r="C579" s="284"/>
      <c r="V579"/>
      <c r="W579"/>
      <c r="X579"/>
      <c r="Y579"/>
      <c r="Z579"/>
    </row>
    <row r="580" spans="1:26" ht="15.75" customHeight="1" x14ac:dyDescent="0.2">
      <c r="A580" s="264"/>
      <c r="B580" s="264"/>
      <c r="C580" s="284"/>
      <c r="V580"/>
      <c r="W580"/>
      <c r="X580"/>
      <c r="Y580"/>
      <c r="Z580"/>
    </row>
    <row r="581" spans="1:26" ht="15.75" customHeight="1" x14ac:dyDescent="0.2">
      <c r="A581" s="264"/>
      <c r="B581" s="264"/>
      <c r="C581" s="284"/>
      <c r="V581"/>
      <c r="W581"/>
      <c r="X581"/>
      <c r="Y581"/>
      <c r="Z581"/>
    </row>
    <row r="582" spans="1:26" ht="15.75" customHeight="1" x14ac:dyDescent="0.2">
      <c r="A582" s="264"/>
      <c r="B582" s="264"/>
      <c r="C582" s="284"/>
      <c r="V582"/>
      <c r="W582"/>
      <c r="X582"/>
      <c r="Y582"/>
      <c r="Z582"/>
    </row>
    <row r="583" spans="1:26" ht="15.75" customHeight="1" x14ac:dyDescent="0.2">
      <c r="A583" s="264"/>
      <c r="B583" s="264"/>
      <c r="C583" s="284"/>
      <c r="V583"/>
      <c r="W583"/>
      <c r="X583"/>
      <c r="Y583"/>
      <c r="Z583"/>
    </row>
    <row r="584" spans="1:26" ht="15.75" customHeight="1" x14ac:dyDescent="0.2">
      <c r="A584" s="264"/>
      <c r="B584" s="264"/>
      <c r="C584" s="284"/>
      <c r="V584"/>
      <c r="W584"/>
      <c r="X584"/>
      <c r="Y584"/>
      <c r="Z584"/>
    </row>
    <row r="585" spans="1:26" ht="15.75" customHeight="1" x14ac:dyDescent="0.2">
      <c r="A585" s="264"/>
      <c r="B585" s="264"/>
      <c r="C585" s="284"/>
      <c r="V585"/>
      <c r="W585"/>
      <c r="X585"/>
      <c r="Y585"/>
      <c r="Z585"/>
    </row>
    <row r="586" spans="1:26" ht="15.75" customHeight="1" x14ac:dyDescent="0.2">
      <c r="A586" s="264"/>
      <c r="B586" s="264"/>
      <c r="C586" s="284"/>
      <c r="V586"/>
      <c r="W586"/>
      <c r="X586"/>
      <c r="Y586"/>
      <c r="Z586"/>
    </row>
    <row r="587" spans="1:26" ht="15.75" customHeight="1" x14ac:dyDescent="0.2">
      <c r="A587" s="264"/>
      <c r="B587" s="264"/>
      <c r="C587" s="284"/>
      <c r="V587"/>
      <c r="W587"/>
      <c r="X587"/>
      <c r="Y587"/>
      <c r="Z587"/>
    </row>
    <row r="588" spans="1:26" ht="15.75" customHeight="1" x14ac:dyDescent="0.2">
      <c r="A588" s="264"/>
      <c r="B588" s="264"/>
      <c r="C588" s="284"/>
      <c r="V588"/>
      <c r="W588"/>
      <c r="X588"/>
      <c r="Y588"/>
      <c r="Z588"/>
    </row>
    <row r="589" spans="1:26" ht="15.75" customHeight="1" x14ac:dyDescent="0.2">
      <c r="A589" s="264"/>
      <c r="B589" s="264"/>
      <c r="C589" s="284"/>
      <c r="V589"/>
      <c r="W589"/>
      <c r="X589"/>
      <c r="Y589"/>
      <c r="Z589"/>
    </row>
    <row r="590" spans="1:26" ht="15.75" customHeight="1" x14ac:dyDescent="0.2">
      <c r="A590" s="264"/>
      <c r="B590" s="264"/>
      <c r="C590" s="284"/>
      <c r="V590"/>
      <c r="W590"/>
      <c r="X590"/>
      <c r="Y590"/>
      <c r="Z590"/>
    </row>
    <row r="591" spans="1:26" ht="15.75" customHeight="1" x14ac:dyDescent="0.2">
      <c r="A591" s="264"/>
      <c r="B591" s="264"/>
      <c r="C591" s="284"/>
      <c r="V591"/>
      <c r="W591"/>
      <c r="X591"/>
      <c r="Y591"/>
      <c r="Z591"/>
    </row>
    <row r="592" spans="1:26" ht="15.75" customHeight="1" x14ac:dyDescent="0.2">
      <c r="A592" s="264"/>
      <c r="B592" s="264"/>
      <c r="C592" s="284"/>
      <c r="V592"/>
      <c r="W592"/>
      <c r="X592"/>
      <c r="Y592"/>
      <c r="Z592"/>
    </row>
    <row r="593" spans="1:26" ht="15.75" customHeight="1" x14ac:dyDescent="0.2">
      <c r="A593" s="264"/>
      <c r="B593" s="264"/>
      <c r="C593" s="284"/>
      <c r="V593"/>
      <c r="W593"/>
      <c r="X593"/>
      <c r="Y593"/>
      <c r="Z593"/>
    </row>
    <row r="594" spans="1:26" ht="15.75" customHeight="1" x14ac:dyDescent="0.2">
      <c r="A594" s="264"/>
      <c r="B594" s="264"/>
      <c r="C594" s="284"/>
      <c r="V594"/>
      <c r="W594"/>
      <c r="X594"/>
      <c r="Y594"/>
      <c r="Z594"/>
    </row>
    <row r="595" spans="1:26" ht="15.75" customHeight="1" x14ac:dyDescent="0.2">
      <c r="A595" s="264"/>
      <c r="B595" s="264"/>
      <c r="C595" s="284"/>
      <c r="V595"/>
      <c r="W595"/>
      <c r="X595"/>
      <c r="Y595"/>
      <c r="Z595"/>
    </row>
    <row r="596" spans="1:26" ht="15.75" customHeight="1" x14ac:dyDescent="0.2">
      <c r="A596" s="264"/>
      <c r="B596" s="264"/>
      <c r="C596" s="284"/>
      <c r="V596"/>
      <c r="W596"/>
      <c r="X596"/>
      <c r="Y596"/>
      <c r="Z596"/>
    </row>
    <row r="597" spans="1:26" ht="15.75" customHeight="1" x14ac:dyDescent="0.2">
      <c r="A597" s="264"/>
      <c r="B597" s="264"/>
      <c r="C597" s="284"/>
      <c r="V597"/>
      <c r="W597"/>
      <c r="X597"/>
      <c r="Y597"/>
      <c r="Z597"/>
    </row>
    <row r="598" spans="1:26" ht="15.75" customHeight="1" x14ac:dyDescent="0.2">
      <c r="A598" s="264"/>
      <c r="B598" s="264"/>
      <c r="C598" s="284"/>
      <c r="V598"/>
      <c r="W598"/>
      <c r="X598"/>
      <c r="Y598"/>
      <c r="Z598"/>
    </row>
    <row r="599" spans="1:26" ht="15.75" customHeight="1" x14ac:dyDescent="0.2">
      <c r="A599" s="264"/>
      <c r="B599" s="264"/>
      <c r="C599" s="284"/>
      <c r="V599"/>
      <c r="W599"/>
      <c r="X599"/>
      <c r="Y599"/>
      <c r="Z599"/>
    </row>
    <row r="600" spans="1:26" ht="15.75" customHeight="1" x14ac:dyDescent="0.2">
      <c r="A600" s="264"/>
      <c r="B600" s="264"/>
      <c r="C600" s="284"/>
      <c r="V600"/>
      <c r="W600"/>
      <c r="X600"/>
      <c r="Y600"/>
      <c r="Z600"/>
    </row>
    <row r="601" spans="1:26" ht="15.75" customHeight="1" x14ac:dyDescent="0.2">
      <c r="A601" s="264"/>
      <c r="B601" s="264"/>
      <c r="C601" s="284"/>
      <c r="V601"/>
      <c r="W601"/>
      <c r="X601"/>
      <c r="Y601"/>
      <c r="Z601"/>
    </row>
    <row r="602" spans="1:26" ht="15.75" customHeight="1" x14ac:dyDescent="0.2">
      <c r="A602" s="264"/>
      <c r="B602" s="264"/>
      <c r="C602" s="284"/>
      <c r="V602"/>
      <c r="W602"/>
      <c r="X602"/>
      <c r="Y602"/>
      <c r="Z602"/>
    </row>
    <row r="603" spans="1:26" ht="15.75" customHeight="1" x14ac:dyDescent="0.2">
      <c r="A603" s="264"/>
      <c r="B603" s="264"/>
      <c r="C603" s="284"/>
      <c r="V603"/>
      <c r="W603"/>
      <c r="X603"/>
      <c r="Y603"/>
      <c r="Z603"/>
    </row>
    <row r="604" spans="1:26" ht="15.75" customHeight="1" x14ac:dyDescent="0.2">
      <c r="A604" s="264"/>
      <c r="B604" s="264"/>
      <c r="C604" s="284"/>
      <c r="V604"/>
      <c r="W604"/>
      <c r="X604"/>
      <c r="Y604"/>
      <c r="Z604"/>
    </row>
    <row r="605" spans="1:26" ht="15.75" customHeight="1" x14ac:dyDescent="0.2">
      <c r="A605" s="264"/>
      <c r="B605" s="264"/>
      <c r="C605" s="284"/>
      <c r="V605"/>
      <c r="W605"/>
      <c r="X605"/>
      <c r="Y605"/>
      <c r="Z605"/>
    </row>
    <row r="606" spans="1:26" ht="15.75" customHeight="1" x14ac:dyDescent="0.2">
      <c r="A606" s="264"/>
      <c r="B606" s="264"/>
      <c r="C606" s="284"/>
      <c r="V606"/>
      <c r="W606"/>
      <c r="X606"/>
      <c r="Y606"/>
      <c r="Z606"/>
    </row>
    <row r="607" spans="1:26" ht="15.75" customHeight="1" x14ac:dyDescent="0.2">
      <c r="A607" s="264"/>
      <c r="B607" s="264"/>
      <c r="C607" s="284"/>
      <c r="V607"/>
      <c r="W607"/>
      <c r="X607"/>
      <c r="Y607"/>
      <c r="Z607"/>
    </row>
    <row r="608" spans="1:26" ht="15.75" customHeight="1" x14ac:dyDescent="0.2">
      <c r="A608" s="264"/>
      <c r="B608" s="264"/>
      <c r="C608" s="284"/>
      <c r="V608"/>
      <c r="W608"/>
      <c r="X608"/>
      <c r="Y608"/>
      <c r="Z608"/>
    </row>
    <row r="609" spans="1:26" ht="15.75" customHeight="1" x14ac:dyDescent="0.2">
      <c r="A609" s="264"/>
      <c r="B609" s="264"/>
      <c r="C609" s="284"/>
      <c r="V609"/>
      <c r="W609"/>
      <c r="X609"/>
      <c r="Y609"/>
      <c r="Z609"/>
    </row>
    <row r="610" spans="1:26" ht="15.75" customHeight="1" x14ac:dyDescent="0.2">
      <c r="A610" s="264"/>
      <c r="B610" s="264"/>
      <c r="C610" s="284"/>
      <c r="V610"/>
      <c r="W610"/>
      <c r="X610"/>
      <c r="Y610"/>
      <c r="Z610"/>
    </row>
    <row r="611" spans="1:26" ht="15.75" customHeight="1" x14ac:dyDescent="0.2">
      <c r="A611" s="264"/>
      <c r="B611" s="264"/>
      <c r="C611" s="284"/>
      <c r="V611"/>
      <c r="W611"/>
      <c r="X611"/>
      <c r="Y611"/>
      <c r="Z611"/>
    </row>
    <row r="612" spans="1:26" ht="15.75" customHeight="1" x14ac:dyDescent="0.2">
      <c r="A612" s="264"/>
      <c r="B612" s="264"/>
      <c r="C612" s="284"/>
      <c r="V612"/>
      <c r="W612"/>
      <c r="X612"/>
      <c r="Y612"/>
      <c r="Z612"/>
    </row>
    <row r="613" spans="1:26" ht="15.75" customHeight="1" x14ac:dyDescent="0.2">
      <c r="A613" s="264"/>
      <c r="B613" s="264"/>
      <c r="C613" s="284"/>
      <c r="V613"/>
      <c r="W613"/>
      <c r="X613"/>
      <c r="Y613"/>
      <c r="Z613"/>
    </row>
    <row r="614" spans="1:26" ht="15.75" customHeight="1" x14ac:dyDescent="0.2">
      <c r="A614" s="264"/>
      <c r="B614" s="264"/>
      <c r="C614" s="284"/>
      <c r="V614"/>
      <c r="W614"/>
      <c r="X614"/>
      <c r="Y614"/>
      <c r="Z614"/>
    </row>
    <row r="615" spans="1:26" ht="15.75" customHeight="1" x14ac:dyDescent="0.2">
      <c r="A615" s="264"/>
      <c r="B615" s="264"/>
      <c r="C615" s="284"/>
      <c r="V615"/>
      <c r="W615"/>
      <c r="X615"/>
      <c r="Y615"/>
      <c r="Z615"/>
    </row>
    <row r="616" spans="1:26" ht="15.75" customHeight="1" x14ac:dyDescent="0.2">
      <c r="A616" s="264"/>
      <c r="B616" s="264"/>
      <c r="C616" s="284"/>
      <c r="V616"/>
      <c r="W616"/>
      <c r="X616"/>
      <c r="Y616"/>
      <c r="Z616"/>
    </row>
    <row r="617" spans="1:26" ht="15.75" customHeight="1" x14ac:dyDescent="0.2">
      <c r="A617" s="264"/>
      <c r="B617" s="264"/>
      <c r="C617" s="284"/>
      <c r="V617"/>
      <c r="W617"/>
      <c r="X617"/>
      <c r="Y617"/>
      <c r="Z617"/>
    </row>
    <row r="618" spans="1:26" ht="15.75" customHeight="1" x14ac:dyDescent="0.2">
      <c r="A618" s="264"/>
      <c r="B618" s="264"/>
      <c r="C618" s="284"/>
      <c r="V618"/>
      <c r="W618"/>
      <c r="X618"/>
      <c r="Y618"/>
      <c r="Z618"/>
    </row>
    <row r="619" spans="1:26" ht="15.75" customHeight="1" x14ac:dyDescent="0.2">
      <c r="A619" s="264"/>
      <c r="B619" s="264"/>
      <c r="C619" s="284"/>
      <c r="V619"/>
      <c r="W619"/>
      <c r="X619"/>
      <c r="Y619"/>
      <c r="Z619"/>
    </row>
    <row r="620" spans="1:26" ht="15.75" customHeight="1" x14ac:dyDescent="0.2">
      <c r="A620" s="264"/>
      <c r="B620" s="264"/>
      <c r="C620" s="284"/>
      <c r="V620"/>
      <c r="W620"/>
      <c r="X620"/>
      <c r="Y620"/>
      <c r="Z620"/>
    </row>
    <row r="621" spans="1:26" ht="15.75" customHeight="1" x14ac:dyDescent="0.2">
      <c r="A621" s="264"/>
      <c r="B621" s="264"/>
      <c r="C621" s="284"/>
      <c r="V621"/>
      <c r="W621"/>
      <c r="X621"/>
      <c r="Y621"/>
      <c r="Z621"/>
    </row>
    <row r="622" spans="1:26" ht="15.75" customHeight="1" x14ac:dyDescent="0.2">
      <c r="A622" s="264"/>
      <c r="B622" s="264"/>
      <c r="C622" s="284"/>
      <c r="V622"/>
      <c r="W622"/>
      <c r="X622"/>
      <c r="Y622"/>
      <c r="Z622"/>
    </row>
    <row r="623" spans="1:26" ht="15.75" customHeight="1" x14ac:dyDescent="0.2">
      <c r="A623" s="264"/>
      <c r="B623" s="264"/>
      <c r="C623" s="284"/>
      <c r="V623"/>
      <c r="W623"/>
      <c r="X623"/>
      <c r="Y623"/>
      <c r="Z623"/>
    </row>
    <row r="624" spans="1:26" ht="15.75" customHeight="1" x14ac:dyDescent="0.2">
      <c r="A624" s="264"/>
      <c r="B624" s="264"/>
      <c r="C624" s="284"/>
      <c r="V624"/>
      <c r="W624"/>
      <c r="X624"/>
      <c r="Y624"/>
      <c r="Z624"/>
    </row>
    <row r="625" spans="1:26" ht="15.75" customHeight="1" x14ac:dyDescent="0.2">
      <c r="A625" s="264"/>
      <c r="B625" s="264"/>
      <c r="C625" s="284"/>
      <c r="V625"/>
      <c r="W625"/>
      <c r="X625"/>
      <c r="Y625"/>
      <c r="Z625"/>
    </row>
    <row r="626" spans="1:26" ht="15.75" customHeight="1" x14ac:dyDescent="0.2">
      <c r="A626" s="264"/>
      <c r="B626" s="264"/>
      <c r="C626" s="284"/>
      <c r="V626"/>
      <c r="W626"/>
      <c r="X626"/>
      <c r="Y626"/>
      <c r="Z626"/>
    </row>
    <row r="627" spans="1:26" ht="15.75" customHeight="1" x14ac:dyDescent="0.2">
      <c r="A627" s="264"/>
      <c r="B627" s="264"/>
      <c r="C627" s="284"/>
      <c r="V627"/>
      <c r="W627"/>
      <c r="X627"/>
      <c r="Y627"/>
      <c r="Z627"/>
    </row>
    <row r="628" spans="1:26" ht="15.75" customHeight="1" x14ac:dyDescent="0.2">
      <c r="A628" s="264"/>
      <c r="B628" s="264"/>
      <c r="C628" s="284"/>
      <c r="V628"/>
      <c r="W628"/>
      <c r="X628"/>
      <c r="Y628"/>
      <c r="Z628"/>
    </row>
    <row r="629" spans="1:26" ht="15.75" customHeight="1" x14ac:dyDescent="0.2">
      <c r="A629" s="264"/>
      <c r="B629" s="264"/>
      <c r="C629" s="284"/>
      <c r="V629"/>
      <c r="W629"/>
      <c r="X629"/>
      <c r="Y629"/>
      <c r="Z629"/>
    </row>
    <row r="630" spans="1:26" ht="15.75" customHeight="1" x14ac:dyDescent="0.2">
      <c r="A630" s="264"/>
      <c r="B630" s="264"/>
      <c r="C630" s="284"/>
      <c r="V630"/>
      <c r="W630"/>
      <c r="X630"/>
      <c r="Y630"/>
      <c r="Z630"/>
    </row>
    <row r="631" spans="1:26" ht="15.75" customHeight="1" x14ac:dyDescent="0.2">
      <c r="A631" s="264"/>
      <c r="B631" s="264"/>
      <c r="C631" s="284"/>
      <c r="V631"/>
      <c r="W631"/>
      <c r="X631"/>
      <c r="Y631"/>
      <c r="Z631"/>
    </row>
    <row r="632" spans="1:26" ht="15.75" customHeight="1" x14ac:dyDescent="0.2">
      <c r="A632" s="264"/>
      <c r="B632" s="264"/>
      <c r="C632" s="284"/>
      <c r="V632"/>
      <c r="W632"/>
      <c r="X632"/>
      <c r="Y632"/>
      <c r="Z632"/>
    </row>
    <row r="633" spans="1:26" ht="15.75" customHeight="1" x14ac:dyDescent="0.2">
      <c r="A633" s="264"/>
      <c r="B633" s="264"/>
      <c r="C633" s="284"/>
      <c r="V633"/>
      <c r="W633"/>
      <c r="X633"/>
      <c r="Y633"/>
      <c r="Z633"/>
    </row>
    <row r="634" spans="1:26" ht="15.75" customHeight="1" x14ac:dyDescent="0.2">
      <c r="A634" s="264"/>
      <c r="B634" s="264"/>
      <c r="C634" s="284"/>
      <c r="V634"/>
      <c r="W634"/>
      <c r="X634"/>
      <c r="Y634"/>
      <c r="Z634"/>
    </row>
    <row r="635" spans="1:26" ht="15.75" customHeight="1" x14ac:dyDescent="0.2">
      <c r="A635" s="264"/>
      <c r="B635" s="264"/>
      <c r="C635" s="284"/>
      <c r="V635"/>
      <c r="W635"/>
      <c r="X635"/>
      <c r="Y635"/>
      <c r="Z635"/>
    </row>
    <row r="636" spans="1:26" ht="15.75" customHeight="1" x14ac:dyDescent="0.2">
      <c r="A636" s="264"/>
      <c r="B636" s="264"/>
      <c r="C636" s="284"/>
      <c r="V636"/>
      <c r="W636"/>
      <c r="X636"/>
      <c r="Y636"/>
      <c r="Z636"/>
    </row>
    <row r="637" spans="1:26" ht="15.75" customHeight="1" x14ac:dyDescent="0.2">
      <c r="A637" s="264"/>
      <c r="B637" s="264"/>
      <c r="C637" s="284"/>
      <c r="V637"/>
      <c r="W637"/>
      <c r="X637"/>
      <c r="Y637"/>
      <c r="Z637"/>
    </row>
    <row r="638" spans="1:26" ht="15.75" customHeight="1" x14ac:dyDescent="0.2">
      <c r="A638" s="264"/>
      <c r="B638" s="264"/>
      <c r="C638" s="284"/>
      <c r="V638"/>
      <c r="W638"/>
      <c r="X638"/>
      <c r="Y638"/>
      <c r="Z638"/>
    </row>
    <row r="639" spans="1:26" ht="15.75" customHeight="1" x14ac:dyDescent="0.2">
      <c r="A639" s="264"/>
      <c r="B639" s="264"/>
      <c r="C639" s="284"/>
      <c r="V639"/>
      <c r="W639"/>
      <c r="X639"/>
      <c r="Y639"/>
      <c r="Z639"/>
    </row>
    <row r="640" spans="1:26" ht="15.75" customHeight="1" x14ac:dyDescent="0.2">
      <c r="A640" s="264"/>
      <c r="B640" s="264"/>
      <c r="C640" s="284"/>
      <c r="V640"/>
      <c r="W640"/>
      <c r="X640"/>
      <c r="Y640"/>
      <c r="Z640"/>
    </row>
    <row r="641" spans="1:26" ht="15.75" customHeight="1" x14ac:dyDescent="0.2">
      <c r="A641" s="264"/>
      <c r="B641" s="264"/>
      <c r="C641" s="284"/>
      <c r="V641"/>
      <c r="W641"/>
      <c r="X641"/>
      <c r="Y641"/>
      <c r="Z641"/>
    </row>
    <row r="642" spans="1:26" ht="15.75" customHeight="1" x14ac:dyDescent="0.2">
      <c r="A642" s="264"/>
      <c r="B642" s="264"/>
      <c r="C642" s="284"/>
      <c r="V642"/>
      <c r="W642"/>
      <c r="X642"/>
      <c r="Y642"/>
      <c r="Z642"/>
    </row>
    <row r="643" spans="1:26" ht="15.75" customHeight="1" x14ac:dyDescent="0.2">
      <c r="A643" s="264"/>
      <c r="B643" s="264"/>
      <c r="C643" s="284"/>
      <c r="V643"/>
      <c r="W643"/>
      <c r="X643"/>
      <c r="Y643"/>
      <c r="Z643"/>
    </row>
    <row r="644" spans="1:26" ht="15.75" customHeight="1" x14ac:dyDescent="0.2">
      <c r="A644" s="264"/>
      <c r="B644" s="264"/>
      <c r="C644" s="284"/>
      <c r="V644"/>
      <c r="W644"/>
      <c r="X644"/>
      <c r="Y644"/>
      <c r="Z644"/>
    </row>
    <row r="645" spans="1:26" ht="15.75" customHeight="1" x14ac:dyDescent="0.2">
      <c r="A645" s="264"/>
      <c r="B645" s="264"/>
      <c r="C645" s="284"/>
      <c r="V645"/>
      <c r="W645"/>
      <c r="X645"/>
      <c r="Y645"/>
      <c r="Z645"/>
    </row>
    <row r="646" spans="1:26" ht="15.75" customHeight="1" x14ac:dyDescent="0.2">
      <c r="A646" s="264"/>
      <c r="B646" s="264"/>
      <c r="C646" s="284"/>
      <c r="V646"/>
      <c r="W646"/>
      <c r="X646"/>
      <c r="Y646"/>
      <c r="Z646"/>
    </row>
    <row r="647" spans="1:26" ht="15.75" customHeight="1" x14ac:dyDescent="0.2">
      <c r="A647" s="264"/>
      <c r="B647" s="264"/>
      <c r="C647" s="284"/>
      <c r="V647"/>
      <c r="W647"/>
      <c r="X647"/>
      <c r="Y647"/>
      <c r="Z647"/>
    </row>
    <row r="648" spans="1:26" ht="15.75" customHeight="1" x14ac:dyDescent="0.2">
      <c r="A648" s="264"/>
      <c r="B648" s="264"/>
      <c r="C648" s="284"/>
      <c r="V648"/>
      <c r="W648"/>
      <c r="X648"/>
      <c r="Y648"/>
      <c r="Z648"/>
    </row>
    <row r="649" spans="1:26" ht="15.75" customHeight="1" x14ac:dyDescent="0.2">
      <c r="A649" s="264"/>
      <c r="B649" s="264"/>
      <c r="C649" s="284"/>
      <c r="V649"/>
      <c r="W649"/>
      <c r="X649"/>
      <c r="Y649"/>
      <c r="Z649"/>
    </row>
    <row r="650" spans="1:26" ht="15.75" customHeight="1" x14ac:dyDescent="0.2">
      <c r="A650" s="264"/>
      <c r="B650" s="264"/>
      <c r="C650" s="284"/>
      <c r="V650"/>
      <c r="W650"/>
      <c r="X650"/>
      <c r="Y650"/>
      <c r="Z650"/>
    </row>
    <row r="651" spans="1:26" ht="15.75" customHeight="1" x14ac:dyDescent="0.2">
      <c r="A651" s="264"/>
      <c r="B651" s="264"/>
      <c r="C651" s="284"/>
      <c r="V651"/>
      <c r="W651"/>
      <c r="X651"/>
      <c r="Y651"/>
      <c r="Z651"/>
    </row>
    <row r="652" spans="1:26" ht="15.75" customHeight="1" x14ac:dyDescent="0.2">
      <c r="A652" s="264"/>
      <c r="B652" s="264"/>
      <c r="C652" s="284"/>
      <c r="V652"/>
      <c r="W652"/>
      <c r="X652"/>
      <c r="Y652"/>
      <c r="Z652"/>
    </row>
    <row r="653" spans="1:26" ht="15.75" customHeight="1" x14ac:dyDescent="0.2">
      <c r="A653" s="264"/>
      <c r="B653" s="264"/>
      <c r="C653" s="284"/>
      <c r="V653"/>
      <c r="W653"/>
      <c r="X653"/>
      <c r="Y653"/>
      <c r="Z653"/>
    </row>
    <row r="654" spans="1:26" ht="15.75" customHeight="1" x14ac:dyDescent="0.2">
      <c r="A654" s="264"/>
      <c r="B654" s="264"/>
      <c r="C654" s="284"/>
      <c r="V654"/>
      <c r="W654"/>
      <c r="X654"/>
      <c r="Y654"/>
      <c r="Z654"/>
    </row>
    <row r="655" spans="1:26" ht="15.75" customHeight="1" x14ac:dyDescent="0.2">
      <c r="A655" s="264"/>
      <c r="B655" s="264"/>
      <c r="C655" s="284"/>
      <c r="V655"/>
      <c r="W655"/>
      <c r="X655"/>
      <c r="Y655"/>
      <c r="Z655"/>
    </row>
    <row r="656" spans="1:26" ht="15.75" customHeight="1" x14ac:dyDescent="0.2">
      <c r="A656" s="264"/>
      <c r="B656" s="264"/>
      <c r="C656" s="284"/>
      <c r="V656"/>
      <c r="W656"/>
      <c r="X656"/>
      <c r="Y656"/>
      <c r="Z656"/>
    </row>
    <row r="657" spans="1:26" ht="15.75" customHeight="1" x14ac:dyDescent="0.2">
      <c r="A657" s="264"/>
      <c r="B657" s="264"/>
      <c r="C657" s="284"/>
      <c r="V657"/>
      <c r="W657"/>
      <c r="X657"/>
      <c r="Y657"/>
      <c r="Z657"/>
    </row>
    <row r="658" spans="1:26" ht="15.75" customHeight="1" x14ac:dyDescent="0.2">
      <c r="A658" s="264"/>
      <c r="B658" s="264"/>
      <c r="C658" s="284"/>
      <c r="V658"/>
      <c r="W658"/>
      <c r="X658"/>
      <c r="Y658"/>
      <c r="Z658"/>
    </row>
    <row r="659" spans="1:26" ht="15.75" customHeight="1" x14ac:dyDescent="0.2">
      <c r="A659" s="264"/>
      <c r="B659" s="264"/>
      <c r="C659" s="284"/>
      <c r="V659"/>
      <c r="W659"/>
      <c r="X659"/>
      <c r="Y659"/>
      <c r="Z659"/>
    </row>
    <row r="660" spans="1:26" ht="15.75" customHeight="1" x14ac:dyDescent="0.2">
      <c r="A660" s="264"/>
      <c r="B660" s="264"/>
      <c r="C660" s="284"/>
      <c r="V660"/>
      <c r="W660"/>
      <c r="X660"/>
      <c r="Y660"/>
      <c r="Z660"/>
    </row>
    <row r="661" spans="1:26" ht="15.75" customHeight="1" x14ac:dyDescent="0.2">
      <c r="A661" s="264"/>
      <c r="B661" s="264"/>
      <c r="C661" s="284"/>
      <c r="V661"/>
      <c r="W661"/>
      <c r="X661"/>
      <c r="Y661"/>
      <c r="Z661"/>
    </row>
    <row r="662" spans="1:26" ht="15.75" customHeight="1" x14ac:dyDescent="0.2">
      <c r="A662" s="264"/>
      <c r="B662" s="264"/>
      <c r="C662" s="284"/>
      <c r="V662"/>
      <c r="W662"/>
      <c r="X662"/>
      <c r="Y662"/>
      <c r="Z662"/>
    </row>
    <row r="663" spans="1:26" ht="15.75" customHeight="1" x14ac:dyDescent="0.2">
      <c r="A663" s="264"/>
      <c r="B663" s="264"/>
      <c r="C663" s="284"/>
      <c r="V663"/>
      <c r="W663"/>
      <c r="X663"/>
      <c r="Y663"/>
      <c r="Z663"/>
    </row>
    <row r="664" spans="1:26" ht="15.75" customHeight="1" x14ac:dyDescent="0.2">
      <c r="A664" s="264"/>
      <c r="B664" s="264"/>
      <c r="C664" s="284"/>
      <c r="V664"/>
      <c r="W664"/>
      <c r="X664"/>
      <c r="Y664"/>
      <c r="Z664"/>
    </row>
    <row r="665" spans="1:26" ht="15.75" customHeight="1" x14ac:dyDescent="0.2">
      <c r="A665" s="264"/>
      <c r="B665" s="264"/>
      <c r="C665" s="284"/>
      <c r="V665"/>
      <c r="W665"/>
      <c r="X665"/>
      <c r="Y665"/>
      <c r="Z665"/>
    </row>
    <row r="666" spans="1:26" ht="15.75" customHeight="1" x14ac:dyDescent="0.2">
      <c r="A666" s="264"/>
      <c r="B666" s="264"/>
      <c r="C666" s="284"/>
      <c r="V666"/>
      <c r="W666"/>
      <c r="X666"/>
      <c r="Y666"/>
      <c r="Z666"/>
    </row>
    <row r="667" spans="1:26" ht="15.75" customHeight="1" x14ac:dyDescent="0.2">
      <c r="A667" s="264"/>
      <c r="B667" s="264"/>
      <c r="C667" s="284"/>
      <c r="V667"/>
      <c r="W667"/>
      <c r="X667"/>
      <c r="Y667"/>
      <c r="Z667"/>
    </row>
    <row r="668" spans="1:26" ht="15.75" customHeight="1" x14ac:dyDescent="0.2">
      <c r="A668" s="264"/>
      <c r="B668" s="264"/>
      <c r="C668" s="284"/>
      <c r="V668"/>
      <c r="W668"/>
      <c r="X668"/>
      <c r="Y668"/>
      <c r="Z668"/>
    </row>
    <row r="669" spans="1:26" ht="15.75" customHeight="1" x14ac:dyDescent="0.2">
      <c r="A669" s="264"/>
      <c r="B669" s="264"/>
      <c r="C669" s="284"/>
      <c r="V669"/>
      <c r="W669"/>
      <c r="X669"/>
      <c r="Y669"/>
      <c r="Z669"/>
    </row>
    <row r="670" spans="1:26" ht="15.75" customHeight="1" x14ac:dyDescent="0.2">
      <c r="A670" s="264"/>
      <c r="B670" s="264"/>
      <c r="C670" s="284"/>
      <c r="V670"/>
      <c r="W670"/>
      <c r="X670"/>
      <c r="Y670"/>
      <c r="Z670"/>
    </row>
    <row r="671" spans="1:26" ht="15.75" customHeight="1" x14ac:dyDescent="0.2">
      <c r="A671" s="264"/>
      <c r="B671" s="264"/>
      <c r="C671" s="284"/>
      <c r="V671"/>
      <c r="W671"/>
      <c r="X671"/>
      <c r="Y671"/>
      <c r="Z671"/>
    </row>
    <row r="672" spans="1:26" ht="15.75" customHeight="1" x14ac:dyDescent="0.2">
      <c r="A672" s="264"/>
      <c r="B672" s="264"/>
      <c r="C672" s="284"/>
      <c r="V672"/>
      <c r="W672"/>
      <c r="X672"/>
      <c r="Y672"/>
      <c r="Z672"/>
    </row>
    <row r="673" spans="1:26" ht="15.75" customHeight="1" x14ac:dyDescent="0.2">
      <c r="A673" s="264"/>
      <c r="B673" s="264"/>
      <c r="C673" s="284"/>
      <c r="V673"/>
      <c r="W673"/>
      <c r="X673"/>
      <c r="Y673"/>
      <c r="Z673"/>
    </row>
    <row r="674" spans="1:26" ht="15.75" customHeight="1" x14ac:dyDescent="0.2">
      <c r="A674" s="264"/>
      <c r="B674" s="264"/>
      <c r="C674" s="284"/>
      <c r="V674"/>
      <c r="W674"/>
      <c r="X674"/>
      <c r="Y674"/>
      <c r="Z674"/>
    </row>
    <row r="675" spans="1:26" ht="15.75" customHeight="1" x14ac:dyDescent="0.2">
      <c r="A675" s="264"/>
      <c r="B675" s="264"/>
      <c r="C675" s="284"/>
      <c r="V675"/>
      <c r="W675"/>
      <c r="X675"/>
      <c r="Y675"/>
      <c r="Z675"/>
    </row>
    <row r="676" spans="1:26" ht="15.75" customHeight="1" x14ac:dyDescent="0.2">
      <c r="A676" s="264"/>
      <c r="B676" s="264"/>
      <c r="C676" s="284"/>
      <c r="V676"/>
      <c r="W676"/>
      <c r="X676"/>
      <c r="Y676"/>
      <c r="Z676"/>
    </row>
    <row r="677" spans="1:26" ht="15.75" customHeight="1" x14ac:dyDescent="0.2">
      <c r="A677" s="264"/>
      <c r="B677" s="264"/>
      <c r="C677" s="284"/>
      <c r="V677"/>
      <c r="W677"/>
      <c r="X677"/>
      <c r="Y677"/>
      <c r="Z677"/>
    </row>
    <row r="678" spans="1:26" ht="15.75" customHeight="1" x14ac:dyDescent="0.2">
      <c r="A678" s="264"/>
      <c r="B678" s="264"/>
      <c r="C678" s="284"/>
      <c r="V678"/>
      <c r="W678"/>
      <c r="X678"/>
      <c r="Y678"/>
      <c r="Z678"/>
    </row>
    <row r="679" spans="1:26" ht="15.75" customHeight="1" x14ac:dyDescent="0.2">
      <c r="A679" s="264"/>
      <c r="B679" s="264"/>
      <c r="C679" s="284"/>
      <c r="V679"/>
      <c r="W679"/>
      <c r="X679"/>
      <c r="Y679"/>
      <c r="Z679"/>
    </row>
    <row r="680" spans="1:26" ht="15.75" customHeight="1" x14ac:dyDescent="0.2">
      <c r="A680" s="264"/>
      <c r="B680" s="264"/>
      <c r="C680" s="284"/>
      <c r="V680"/>
      <c r="W680"/>
      <c r="X680"/>
      <c r="Y680"/>
      <c r="Z680"/>
    </row>
    <row r="681" spans="1:26" ht="15.75" customHeight="1" x14ac:dyDescent="0.2">
      <c r="A681" s="264"/>
      <c r="B681" s="264"/>
      <c r="C681" s="284"/>
      <c r="V681"/>
      <c r="W681"/>
      <c r="X681"/>
      <c r="Y681"/>
      <c r="Z681"/>
    </row>
    <row r="682" spans="1:26" ht="15.75" customHeight="1" x14ac:dyDescent="0.2">
      <c r="A682" s="264"/>
      <c r="B682" s="264"/>
      <c r="C682" s="284"/>
      <c r="V682"/>
      <c r="W682"/>
      <c r="X682"/>
      <c r="Y682"/>
      <c r="Z682"/>
    </row>
    <row r="683" spans="1:26" ht="15.75" customHeight="1" x14ac:dyDescent="0.2">
      <c r="A683" s="264"/>
      <c r="B683" s="264"/>
      <c r="C683" s="284"/>
      <c r="V683"/>
      <c r="W683"/>
      <c r="X683"/>
      <c r="Y683"/>
      <c r="Z683"/>
    </row>
    <row r="684" spans="1:26" ht="15.75" customHeight="1" x14ac:dyDescent="0.2">
      <c r="A684" s="264"/>
      <c r="B684" s="264"/>
      <c r="C684" s="284"/>
      <c r="V684"/>
      <c r="W684"/>
      <c r="X684"/>
      <c r="Y684"/>
      <c r="Z684"/>
    </row>
    <row r="685" spans="1:26" ht="15.75" customHeight="1" x14ac:dyDescent="0.2">
      <c r="A685" s="264"/>
      <c r="B685" s="264"/>
      <c r="C685" s="284"/>
      <c r="V685"/>
      <c r="W685"/>
      <c r="X685"/>
      <c r="Y685"/>
      <c r="Z685"/>
    </row>
    <row r="686" spans="1:26" ht="15.75" customHeight="1" x14ac:dyDescent="0.2">
      <c r="A686" s="264"/>
      <c r="B686" s="264"/>
      <c r="C686" s="284"/>
      <c r="V686"/>
      <c r="W686"/>
      <c r="X686"/>
      <c r="Y686"/>
      <c r="Z686"/>
    </row>
    <row r="687" spans="1:26" ht="15.75" customHeight="1" x14ac:dyDescent="0.2">
      <c r="A687" s="264"/>
      <c r="B687" s="264"/>
      <c r="C687" s="284"/>
      <c r="V687"/>
      <c r="W687"/>
      <c r="X687"/>
      <c r="Y687"/>
      <c r="Z687"/>
    </row>
    <row r="688" spans="1:26" ht="15.75" customHeight="1" x14ac:dyDescent="0.2">
      <c r="A688" s="264"/>
      <c r="B688" s="264"/>
      <c r="C688" s="284"/>
      <c r="V688"/>
      <c r="W688"/>
      <c r="X688"/>
      <c r="Y688"/>
      <c r="Z688"/>
    </row>
    <row r="689" spans="1:26" ht="15.75" customHeight="1" x14ac:dyDescent="0.2">
      <c r="A689" s="264"/>
      <c r="B689" s="264"/>
      <c r="C689" s="284"/>
      <c r="V689"/>
      <c r="W689"/>
      <c r="X689"/>
      <c r="Y689"/>
      <c r="Z689"/>
    </row>
    <row r="690" spans="1:26" ht="15.75" customHeight="1" x14ac:dyDescent="0.2">
      <c r="A690" s="264"/>
      <c r="B690" s="264"/>
      <c r="C690" s="284"/>
      <c r="V690"/>
      <c r="W690"/>
      <c r="X690"/>
      <c r="Y690"/>
      <c r="Z690"/>
    </row>
    <row r="691" spans="1:26" ht="15.75" customHeight="1" x14ac:dyDescent="0.2">
      <c r="A691" s="264"/>
      <c r="B691" s="264"/>
      <c r="C691" s="284"/>
      <c r="V691"/>
      <c r="W691"/>
      <c r="X691"/>
      <c r="Y691"/>
      <c r="Z691"/>
    </row>
    <row r="692" spans="1:26" ht="15.75" customHeight="1" x14ac:dyDescent="0.2">
      <c r="A692" s="264"/>
      <c r="B692" s="264"/>
      <c r="C692" s="284"/>
      <c r="V692"/>
      <c r="W692"/>
      <c r="X692"/>
      <c r="Y692"/>
      <c r="Z692"/>
    </row>
    <row r="693" spans="1:26" ht="15.75" customHeight="1" x14ac:dyDescent="0.2">
      <c r="A693" s="264"/>
      <c r="B693" s="264"/>
      <c r="C693" s="284"/>
      <c r="V693"/>
      <c r="W693"/>
      <c r="X693"/>
      <c r="Y693"/>
      <c r="Z693"/>
    </row>
    <row r="694" spans="1:26" ht="15.75" customHeight="1" x14ac:dyDescent="0.2">
      <c r="A694" s="264"/>
      <c r="B694" s="264"/>
      <c r="C694" s="284"/>
      <c r="V694"/>
      <c r="W694"/>
      <c r="X694"/>
      <c r="Y694"/>
      <c r="Z694"/>
    </row>
    <row r="695" spans="1:26" ht="15.75" customHeight="1" x14ac:dyDescent="0.2">
      <c r="A695" s="264"/>
      <c r="B695" s="264"/>
      <c r="C695" s="284"/>
      <c r="V695"/>
      <c r="W695"/>
      <c r="X695"/>
      <c r="Y695"/>
      <c r="Z695"/>
    </row>
    <row r="696" spans="1:26" ht="15.75" customHeight="1" x14ac:dyDescent="0.2">
      <c r="A696" s="264"/>
      <c r="B696" s="264"/>
      <c r="C696" s="284"/>
      <c r="V696"/>
      <c r="W696"/>
      <c r="X696"/>
      <c r="Y696"/>
      <c r="Z696"/>
    </row>
    <row r="697" spans="1:26" ht="15.75" customHeight="1" x14ac:dyDescent="0.2">
      <c r="A697" s="264"/>
      <c r="B697" s="264"/>
      <c r="C697" s="284"/>
      <c r="V697"/>
      <c r="W697"/>
      <c r="X697"/>
      <c r="Y697"/>
      <c r="Z697"/>
    </row>
    <row r="698" spans="1:26" ht="15.75" customHeight="1" x14ac:dyDescent="0.2">
      <c r="A698" s="264"/>
      <c r="B698" s="264"/>
      <c r="C698" s="284"/>
      <c r="V698"/>
      <c r="W698"/>
      <c r="X698"/>
      <c r="Y698"/>
      <c r="Z698"/>
    </row>
    <row r="699" spans="1:26" ht="15.75" customHeight="1" x14ac:dyDescent="0.2">
      <c r="A699" s="264"/>
      <c r="B699" s="264"/>
      <c r="C699" s="284"/>
      <c r="V699"/>
      <c r="W699"/>
      <c r="X699"/>
      <c r="Y699"/>
      <c r="Z699"/>
    </row>
    <row r="700" spans="1:26" ht="15.75" customHeight="1" x14ac:dyDescent="0.2">
      <c r="A700" s="264"/>
      <c r="B700" s="264"/>
      <c r="C700" s="284"/>
      <c r="V700"/>
      <c r="W700"/>
      <c r="X700"/>
      <c r="Y700"/>
      <c r="Z700"/>
    </row>
    <row r="701" spans="1:26" ht="15.75" customHeight="1" x14ac:dyDescent="0.2">
      <c r="A701" s="264"/>
      <c r="B701" s="264"/>
      <c r="C701" s="284"/>
      <c r="V701"/>
      <c r="W701"/>
      <c r="X701"/>
      <c r="Y701"/>
      <c r="Z701"/>
    </row>
    <row r="702" spans="1:26" ht="15.75" customHeight="1" x14ac:dyDescent="0.2">
      <c r="A702" s="264"/>
      <c r="B702" s="264"/>
      <c r="C702" s="284"/>
      <c r="V702"/>
      <c r="W702"/>
      <c r="X702"/>
      <c r="Y702"/>
      <c r="Z702"/>
    </row>
    <row r="703" spans="1:26" ht="15.75" customHeight="1" x14ac:dyDescent="0.2">
      <c r="A703" s="264"/>
      <c r="B703" s="264"/>
      <c r="C703" s="284"/>
      <c r="V703"/>
      <c r="W703"/>
      <c r="X703"/>
      <c r="Y703"/>
      <c r="Z703"/>
    </row>
    <row r="704" spans="1:26" ht="15.75" customHeight="1" x14ac:dyDescent="0.2">
      <c r="A704" s="264"/>
      <c r="B704" s="264"/>
      <c r="C704" s="284"/>
      <c r="V704"/>
      <c r="W704"/>
      <c r="X704"/>
      <c r="Y704"/>
      <c r="Z704"/>
    </row>
    <row r="705" spans="1:26" ht="15.75" customHeight="1" x14ac:dyDescent="0.2">
      <c r="A705" s="264"/>
      <c r="B705" s="264"/>
      <c r="C705" s="284"/>
      <c r="V705"/>
      <c r="W705"/>
      <c r="X705"/>
      <c r="Y705"/>
      <c r="Z705"/>
    </row>
    <row r="706" spans="1:26" ht="15.75" customHeight="1" x14ac:dyDescent="0.2">
      <c r="A706" s="264"/>
      <c r="B706" s="264"/>
      <c r="C706" s="284"/>
      <c r="V706"/>
      <c r="W706"/>
      <c r="X706"/>
      <c r="Y706"/>
      <c r="Z706"/>
    </row>
    <row r="707" spans="1:26" ht="15.75" customHeight="1" x14ac:dyDescent="0.2">
      <c r="A707" s="264"/>
      <c r="B707" s="264"/>
      <c r="C707" s="284"/>
      <c r="V707"/>
      <c r="W707"/>
      <c r="X707"/>
      <c r="Y707"/>
      <c r="Z707"/>
    </row>
    <row r="708" spans="1:26" ht="15.75" customHeight="1" x14ac:dyDescent="0.2">
      <c r="A708" s="264"/>
      <c r="B708" s="264"/>
      <c r="C708" s="284"/>
      <c r="V708"/>
      <c r="W708"/>
      <c r="X708"/>
      <c r="Y708"/>
      <c r="Z708"/>
    </row>
    <row r="709" spans="1:26" ht="15.75" customHeight="1" x14ac:dyDescent="0.2">
      <c r="A709" s="264"/>
      <c r="B709" s="264"/>
      <c r="C709" s="284"/>
      <c r="V709"/>
      <c r="W709"/>
      <c r="X709"/>
      <c r="Y709"/>
      <c r="Z709"/>
    </row>
    <row r="710" spans="1:26" ht="15.75" customHeight="1" x14ac:dyDescent="0.2">
      <c r="A710" s="264"/>
      <c r="B710" s="264"/>
      <c r="C710" s="284"/>
      <c r="V710"/>
      <c r="W710"/>
      <c r="X710"/>
      <c r="Y710"/>
      <c r="Z710"/>
    </row>
    <row r="711" spans="1:26" ht="15.75" customHeight="1" x14ac:dyDescent="0.2">
      <c r="A711" s="264"/>
      <c r="B711" s="264"/>
      <c r="C711" s="284"/>
      <c r="V711"/>
      <c r="W711"/>
      <c r="X711"/>
      <c r="Y711"/>
      <c r="Z711"/>
    </row>
    <row r="712" spans="1:26" ht="15.75" customHeight="1" x14ac:dyDescent="0.2">
      <c r="A712" s="264"/>
      <c r="B712" s="264"/>
      <c r="C712" s="284"/>
      <c r="V712"/>
      <c r="W712"/>
      <c r="X712"/>
      <c r="Y712"/>
      <c r="Z712"/>
    </row>
    <row r="713" spans="1:26" ht="15.75" customHeight="1" x14ac:dyDescent="0.2">
      <c r="A713" s="264"/>
      <c r="B713" s="264"/>
      <c r="C713" s="284"/>
      <c r="V713"/>
      <c r="W713"/>
      <c r="X713"/>
      <c r="Y713"/>
      <c r="Z713"/>
    </row>
    <row r="714" spans="1:26" ht="15.75" customHeight="1" x14ac:dyDescent="0.2">
      <c r="A714" s="264"/>
      <c r="B714" s="264"/>
      <c r="C714" s="284"/>
      <c r="V714"/>
      <c r="W714"/>
      <c r="X714"/>
      <c r="Y714"/>
      <c r="Z714"/>
    </row>
    <row r="715" spans="1:26" ht="15.75" customHeight="1" x14ac:dyDescent="0.2">
      <c r="A715" s="264"/>
      <c r="B715" s="264"/>
      <c r="C715" s="284"/>
      <c r="V715"/>
      <c r="W715"/>
      <c r="X715"/>
      <c r="Y715"/>
      <c r="Z715"/>
    </row>
    <row r="716" spans="1:26" ht="15.75" customHeight="1" x14ac:dyDescent="0.2">
      <c r="A716" s="264"/>
      <c r="B716" s="264"/>
      <c r="C716" s="284"/>
      <c r="V716"/>
      <c r="W716"/>
      <c r="X716"/>
      <c r="Y716"/>
      <c r="Z716"/>
    </row>
    <row r="717" spans="1:26" ht="15.75" customHeight="1" x14ac:dyDescent="0.2">
      <c r="A717" s="264"/>
      <c r="B717" s="264"/>
      <c r="C717" s="284"/>
      <c r="V717"/>
      <c r="W717"/>
      <c r="X717"/>
      <c r="Y717"/>
      <c r="Z717"/>
    </row>
    <row r="718" spans="1:26" ht="15.75" customHeight="1" x14ac:dyDescent="0.2">
      <c r="A718" s="264"/>
      <c r="B718" s="264"/>
      <c r="C718" s="284"/>
      <c r="V718"/>
      <c r="W718"/>
      <c r="X718"/>
      <c r="Y718"/>
      <c r="Z718"/>
    </row>
    <row r="719" spans="1:26" ht="15.75" customHeight="1" x14ac:dyDescent="0.2">
      <c r="A719" s="264"/>
      <c r="B719" s="264"/>
      <c r="C719" s="284"/>
      <c r="V719"/>
      <c r="W719"/>
      <c r="X719"/>
      <c r="Y719"/>
      <c r="Z719"/>
    </row>
    <row r="720" spans="1:26" ht="15.75" customHeight="1" x14ac:dyDescent="0.2">
      <c r="A720" s="264"/>
      <c r="B720" s="264"/>
      <c r="C720" s="284"/>
      <c r="V720"/>
      <c r="W720"/>
      <c r="X720"/>
      <c r="Y720"/>
      <c r="Z720"/>
    </row>
    <row r="721" spans="1:26" ht="15.75" customHeight="1" x14ac:dyDescent="0.2">
      <c r="A721" s="264"/>
      <c r="B721" s="264"/>
      <c r="C721" s="284"/>
      <c r="V721"/>
      <c r="W721"/>
      <c r="X721"/>
      <c r="Y721"/>
      <c r="Z721"/>
    </row>
    <row r="722" spans="1:26" ht="15.75" customHeight="1" x14ac:dyDescent="0.2">
      <c r="A722" s="264"/>
      <c r="B722" s="264"/>
      <c r="C722" s="284"/>
      <c r="V722"/>
      <c r="W722"/>
      <c r="X722"/>
      <c r="Y722"/>
      <c r="Z722"/>
    </row>
    <row r="723" spans="1:26" ht="15.75" customHeight="1" x14ac:dyDescent="0.2">
      <c r="A723" s="264"/>
      <c r="B723" s="264"/>
      <c r="C723" s="284"/>
      <c r="V723"/>
      <c r="W723"/>
      <c r="X723"/>
      <c r="Y723"/>
      <c r="Z723"/>
    </row>
    <row r="724" spans="1:26" ht="15.75" customHeight="1" x14ac:dyDescent="0.2">
      <c r="A724" s="264"/>
      <c r="B724" s="264"/>
      <c r="C724" s="284"/>
      <c r="V724"/>
      <c r="W724"/>
      <c r="X724"/>
      <c r="Y724"/>
      <c r="Z724"/>
    </row>
    <row r="725" spans="1:26" ht="15.75" customHeight="1" x14ac:dyDescent="0.2">
      <c r="A725" s="264"/>
      <c r="B725" s="264"/>
      <c r="C725" s="284"/>
      <c r="V725"/>
      <c r="W725"/>
      <c r="X725"/>
      <c r="Y725"/>
      <c r="Z725"/>
    </row>
    <row r="726" spans="1:26" ht="15.75" customHeight="1" x14ac:dyDescent="0.2">
      <c r="A726" s="264"/>
      <c r="B726" s="264"/>
      <c r="C726" s="284"/>
      <c r="V726"/>
      <c r="W726"/>
      <c r="X726"/>
      <c r="Y726"/>
      <c r="Z726"/>
    </row>
    <row r="727" spans="1:26" ht="15.75" customHeight="1" x14ac:dyDescent="0.2">
      <c r="A727" s="264"/>
      <c r="B727" s="264"/>
      <c r="C727" s="284"/>
      <c r="V727"/>
      <c r="W727"/>
      <c r="X727"/>
      <c r="Y727"/>
      <c r="Z727"/>
    </row>
    <row r="728" spans="1:26" ht="15.75" customHeight="1" x14ac:dyDescent="0.2">
      <c r="A728" s="264"/>
      <c r="B728" s="264"/>
      <c r="C728" s="284"/>
      <c r="V728"/>
      <c r="W728"/>
      <c r="X728"/>
      <c r="Y728"/>
      <c r="Z728"/>
    </row>
    <row r="729" spans="1:26" ht="15.75" customHeight="1" x14ac:dyDescent="0.2">
      <c r="A729" s="264"/>
      <c r="B729" s="264"/>
      <c r="C729" s="284"/>
      <c r="V729"/>
      <c r="W729"/>
      <c r="X729"/>
      <c r="Y729"/>
      <c r="Z729"/>
    </row>
    <row r="730" spans="1:26" ht="15.75" customHeight="1" x14ac:dyDescent="0.2">
      <c r="A730" s="264"/>
      <c r="B730" s="264"/>
      <c r="C730" s="284"/>
      <c r="V730"/>
      <c r="W730"/>
      <c r="X730"/>
      <c r="Y730"/>
      <c r="Z730"/>
    </row>
    <row r="731" spans="1:26" ht="15.75" customHeight="1" x14ac:dyDescent="0.2">
      <c r="A731" s="264"/>
      <c r="B731" s="264"/>
      <c r="C731" s="284"/>
      <c r="V731"/>
      <c r="W731"/>
      <c r="X731"/>
      <c r="Y731"/>
      <c r="Z731"/>
    </row>
    <row r="732" spans="1:26" ht="15.75" customHeight="1" x14ac:dyDescent="0.2">
      <c r="A732" s="264"/>
      <c r="B732" s="264"/>
      <c r="C732" s="284"/>
      <c r="V732"/>
      <c r="W732"/>
      <c r="X732"/>
      <c r="Y732"/>
      <c r="Z732"/>
    </row>
    <row r="733" spans="1:26" ht="15.75" customHeight="1" x14ac:dyDescent="0.2">
      <c r="A733" s="264"/>
      <c r="B733" s="264"/>
      <c r="C733" s="284"/>
      <c r="V733"/>
      <c r="W733"/>
      <c r="X733"/>
      <c r="Y733"/>
      <c r="Z733"/>
    </row>
    <row r="734" spans="1:26" ht="15.75" customHeight="1" x14ac:dyDescent="0.2">
      <c r="A734" s="264"/>
      <c r="B734" s="264"/>
      <c r="C734" s="284"/>
      <c r="V734"/>
      <c r="W734"/>
      <c r="X734"/>
      <c r="Y734"/>
      <c r="Z734"/>
    </row>
    <row r="735" spans="1:26" ht="15.75" customHeight="1" x14ac:dyDescent="0.2">
      <c r="A735" s="264"/>
      <c r="B735" s="264"/>
      <c r="C735" s="284"/>
      <c r="V735"/>
      <c r="W735"/>
      <c r="X735"/>
      <c r="Y735"/>
      <c r="Z735"/>
    </row>
    <row r="736" spans="1:26" ht="15.75" customHeight="1" x14ac:dyDescent="0.2">
      <c r="A736" s="264"/>
      <c r="B736" s="264"/>
      <c r="C736" s="284"/>
      <c r="V736"/>
      <c r="W736"/>
      <c r="X736"/>
      <c r="Y736"/>
      <c r="Z736"/>
    </row>
    <row r="737" spans="1:26" ht="15.75" customHeight="1" x14ac:dyDescent="0.2">
      <c r="A737" s="264"/>
      <c r="B737" s="264"/>
      <c r="C737" s="284"/>
      <c r="V737"/>
      <c r="W737"/>
      <c r="X737"/>
      <c r="Y737"/>
      <c r="Z737"/>
    </row>
    <row r="738" spans="1:26" ht="15.75" customHeight="1" x14ac:dyDescent="0.2">
      <c r="A738" s="264"/>
      <c r="B738" s="264"/>
      <c r="C738" s="284"/>
      <c r="V738"/>
      <c r="W738"/>
      <c r="X738"/>
      <c r="Y738"/>
      <c r="Z738"/>
    </row>
    <row r="739" spans="1:26" ht="15.75" customHeight="1" x14ac:dyDescent="0.2">
      <c r="A739" s="264"/>
      <c r="B739" s="264"/>
      <c r="C739" s="284"/>
      <c r="V739"/>
      <c r="W739"/>
      <c r="X739"/>
      <c r="Y739"/>
      <c r="Z739"/>
    </row>
    <row r="740" spans="1:26" ht="15.75" customHeight="1" x14ac:dyDescent="0.2">
      <c r="A740" s="264"/>
      <c r="B740" s="264"/>
      <c r="C740" s="284"/>
      <c r="V740"/>
      <c r="W740"/>
      <c r="X740"/>
      <c r="Y740"/>
      <c r="Z740"/>
    </row>
    <row r="741" spans="1:26" ht="15.75" customHeight="1" x14ac:dyDescent="0.2">
      <c r="A741" s="264"/>
      <c r="B741" s="264"/>
      <c r="C741" s="284"/>
      <c r="V741"/>
      <c r="W741"/>
      <c r="X741"/>
      <c r="Y741"/>
      <c r="Z741"/>
    </row>
    <row r="742" spans="1:26" ht="15.75" customHeight="1" x14ac:dyDescent="0.2">
      <c r="A742" s="264"/>
      <c r="B742" s="264"/>
      <c r="C742" s="284"/>
      <c r="V742"/>
      <c r="W742"/>
      <c r="X742"/>
      <c r="Y742"/>
      <c r="Z742"/>
    </row>
    <row r="743" spans="1:26" ht="15.75" customHeight="1" x14ac:dyDescent="0.2">
      <c r="A743" s="264"/>
      <c r="B743" s="264"/>
      <c r="C743" s="284"/>
      <c r="V743"/>
      <c r="W743"/>
      <c r="X743"/>
      <c r="Y743"/>
      <c r="Z743"/>
    </row>
    <row r="744" spans="1:26" ht="15.75" customHeight="1" x14ac:dyDescent="0.2">
      <c r="A744" s="264"/>
      <c r="B744" s="264"/>
      <c r="C744" s="284"/>
      <c r="V744"/>
      <c r="W744"/>
      <c r="X744"/>
      <c r="Y744"/>
      <c r="Z744"/>
    </row>
    <row r="745" spans="1:26" ht="15.75" customHeight="1" x14ac:dyDescent="0.2">
      <c r="A745" s="264"/>
      <c r="B745" s="264"/>
      <c r="C745" s="284"/>
      <c r="V745"/>
      <c r="W745"/>
      <c r="X745"/>
      <c r="Y745"/>
      <c r="Z745"/>
    </row>
    <row r="746" spans="1:26" ht="15.75" customHeight="1" x14ac:dyDescent="0.2">
      <c r="A746" s="264"/>
      <c r="B746" s="264"/>
      <c r="C746" s="284"/>
      <c r="V746"/>
      <c r="W746"/>
      <c r="X746"/>
      <c r="Y746"/>
      <c r="Z746"/>
    </row>
    <row r="747" spans="1:26" ht="15.75" customHeight="1" x14ac:dyDescent="0.2">
      <c r="A747" s="264"/>
      <c r="B747" s="264"/>
      <c r="C747" s="284"/>
      <c r="V747"/>
      <c r="W747"/>
      <c r="X747"/>
      <c r="Y747"/>
      <c r="Z747"/>
    </row>
    <row r="748" spans="1:26" ht="15.75" customHeight="1" x14ac:dyDescent="0.2">
      <c r="A748" s="264"/>
      <c r="B748" s="264"/>
      <c r="C748" s="284"/>
      <c r="V748"/>
      <c r="W748"/>
      <c r="X748"/>
      <c r="Y748"/>
      <c r="Z748"/>
    </row>
    <row r="749" spans="1:26" ht="15.75" customHeight="1" x14ac:dyDescent="0.2">
      <c r="A749" s="264"/>
      <c r="B749" s="264"/>
      <c r="C749" s="284"/>
      <c r="V749"/>
      <c r="W749"/>
      <c r="X749"/>
      <c r="Y749"/>
      <c r="Z749"/>
    </row>
    <row r="750" spans="1:26" ht="15.75" customHeight="1" x14ac:dyDescent="0.2">
      <c r="A750" s="264"/>
      <c r="B750" s="264"/>
      <c r="C750" s="284"/>
      <c r="V750"/>
      <c r="W750"/>
      <c r="X750"/>
      <c r="Y750"/>
      <c r="Z750"/>
    </row>
    <row r="751" spans="1:26" ht="15.75" customHeight="1" x14ac:dyDescent="0.2">
      <c r="A751" s="264"/>
      <c r="B751" s="264"/>
      <c r="C751" s="284"/>
      <c r="V751"/>
      <c r="W751"/>
      <c r="X751"/>
      <c r="Y751"/>
      <c r="Z751"/>
    </row>
    <row r="752" spans="1:26" ht="15.75" customHeight="1" x14ac:dyDescent="0.2">
      <c r="A752" s="264"/>
      <c r="B752" s="264"/>
      <c r="C752" s="284"/>
      <c r="V752"/>
      <c r="W752"/>
      <c r="X752"/>
      <c r="Y752"/>
      <c r="Z752"/>
    </row>
    <row r="753" spans="1:26" ht="15.75" customHeight="1" x14ac:dyDescent="0.2">
      <c r="A753" s="264"/>
      <c r="B753" s="264"/>
      <c r="C753" s="284"/>
      <c r="V753"/>
      <c r="W753"/>
      <c r="X753"/>
      <c r="Y753"/>
      <c r="Z753"/>
    </row>
    <row r="754" spans="1:26" ht="15.75" customHeight="1" x14ac:dyDescent="0.2">
      <c r="A754" s="264"/>
      <c r="B754" s="264"/>
      <c r="C754" s="284"/>
      <c r="V754"/>
      <c r="W754"/>
      <c r="X754"/>
      <c r="Y754"/>
      <c r="Z754"/>
    </row>
    <row r="755" spans="1:26" ht="15.75" customHeight="1" x14ac:dyDescent="0.2">
      <c r="A755" s="264"/>
      <c r="B755" s="264"/>
      <c r="C755" s="284"/>
      <c r="V755"/>
      <c r="W755"/>
      <c r="X755"/>
      <c r="Y755"/>
      <c r="Z755"/>
    </row>
    <row r="756" spans="1:26" ht="15.75" customHeight="1" x14ac:dyDescent="0.2">
      <c r="A756" s="264"/>
      <c r="B756" s="264"/>
      <c r="C756" s="284"/>
      <c r="V756"/>
      <c r="W756"/>
      <c r="X756"/>
      <c r="Y756"/>
      <c r="Z756"/>
    </row>
    <row r="757" spans="1:26" ht="15.75" customHeight="1" x14ac:dyDescent="0.2">
      <c r="A757" s="264"/>
      <c r="B757" s="264"/>
      <c r="C757" s="284"/>
      <c r="V757"/>
      <c r="W757"/>
      <c r="X757"/>
      <c r="Y757"/>
      <c r="Z757"/>
    </row>
    <row r="758" spans="1:26" ht="15.75" customHeight="1" x14ac:dyDescent="0.2">
      <c r="A758" s="264"/>
      <c r="B758" s="264"/>
      <c r="C758" s="284"/>
      <c r="V758"/>
      <c r="W758"/>
      <c r="X758"/>
      <c r="Y758"/>
      <c r="Z758"/>
    </row>
    <row r="759" spans="1:26" ht="15.75" customHeight="1" x14ac:dyDescent="0.2">
      <c r="A759" s="264"/>
      <c r="B759" s="264"/>
      <c r="C759" s="284"/>
      <c r="V759"/>
      <c r="W759"/>
      <c r="X759"/>
      <c r="Y759"/>
      <c r="Z759"/>
    </row>
    <row r="760" spans="1:26" ht="15.75" customHeight="1" x14ac:dyDescent="0.2">
      <c r="A760" s="264"/>
      <c r="B760" s="264"/>
      <c r="C760" s="284"/>
      <c r="V760"/>
      <c r="W760"/>
      <c r="X760"/>
      <c r="Y760"/>
      <c r="Z760"/>
    </row>
    <row r="761" spans="1:26" ht="15.75" customHeight="1" x14ac:dyDescent="0.2">
      <c r="A761" s="264"/>
      <c r="B761" s="264"/>
      <c r="C761" s="284"/>
      <c r="V761"/>
      <c r="W761"/>
      <c r="X761"/>
      <c r="Y761"/>
      <c r="Z761"/>
    </row>
    <row r="762" spans="1:26" ht="15.75" customHeight="1" x14ac:dyDescent="0.2">
      <c r="A762" s="264"/>
      <c r="B762" s="264"/>
      <c r="C762" s="284"/>
      <c r="V762"/>
      <c r="W762"/>
      <c r="X762"/>
      <c r="Y762"/>
      <c r="Z762"/>
    </row>
    <row r="763" spans="1:26" ht="15.75" customHeight="1" x14ac:dyDescent="0.2">
      <c r="A763" s="264"/>
      <c r="B763" s="264"/>
      <c r="C763" s="284"/>
      <c r="V763"/>
      <c r="W763"/>
      <c r="X763"/>
      <c r="Y763"/>
      <c r="Z763"/>
    </row>
    <row r="764" spans="1:26" ht="15.75" customHeight="1" x14ac:dyDescent="0.2">
      <c r="A764" s="264"/>
      <c r="B764" s="264"/>
      <c r="C764" s="284"/>
      <c r="V764"/>
      <c r="W764"/>
      <c r="X764"/>
      <c r="Y764"/>
      <c r="Z764"/>
    </row>
    <row r="765" spans="1:26" ht="15.75" customHeight="1" x14ac:dyDescent="0.2">
      <c r="A765" s="264"/>
      <c r="B765" s="264"/>
      <c r="C765" s="284"/>
      <c r="V765"/>
      <c r="W765"/>
      <c r="X765"/>
      <c r="Y765"/>
      <c r="Z765"/>
    </row>
    <row r="766" spans="1:26" ht="15.75" customHeight="1" x14ac:dyDescent="0.2">
      <c r="A766" s="264"/>
      <c r="B766" s="264"/>
      <c r="C766" s="284"/>
      <c r="V766"/>
      <c r="W766"/>
      <c r="X766"/>
      <c r="Y766"/>
      <c r="Z766"/>
    </row>
    <row r="767" spans="1:26" ht="15.75" customHeight="1" x14ac:dyDescent="0.2">
      <c r="A767" s="264"/>
      <c r="B767" s="264"/>
      <c r="C767" s="284"/>
      <c r="V767"/>
      <c r="W767"/>
      <c r="X767"/>
      <c r="Y767"/>
      <c r="Z767"/>
    </row>
    <row r="768" spans="1:26" ht="15.75" customHeight="1" x14ac:dyDescent="0.2">
      <c r="A768" s="264"/>
      <c r="B768" s="264"/>
      <c r="C768" s="284"/>
      <c r="V768"/>
      <c r="W768"/>
      <c r="X768"/>
      <c r="Y768"/>
      <c r="Z768"/>
    </row>
    <row r="769" spans="1:26" ht="15.75" customHeight="1" x14ac:dyDescent="0.2">
      <c r="A769" s="264"/>
      <c r="B769" s="264"/>
      <c r="C769" s="284"/>
      <c r="V769"/>
      <c r="W769"/>
      <c r="X769"/>
      <c r="Y769"/>
      <c r="Z769"/>
    </row>
    <row r="770" spans="1:26" ht="15.75" customHeight="1" x14ac:dyDescent="0.2">
      <c r="A770" s="264"/>
      <c r="B770" s="264"/>
      <c r="C770" s="284"/>
      <c r="V770"/>
      <c r="W770"/>
      <c r="X770"/>
      <c r="Y770"/>
      <c r="Z770"/>
    </row>
    <row r="771" spans="1:26" ht="15.75" customHeight="1" x14ac:dyDescent="0.2">
      <c r="A771" s="264"/>
      <c r="B771" s="264"/>
      <c r="C771" s="284"/>
      <c r="V771"/>
      <c r="W771"/>
      <c r="X771"/>
      <c r="Y771"/>
      <c r="Z771"/>
    </row>
    <row r="772" spans="1:26" ht="15.75" customHeight="1" x14ac:dyDescent="0.2">
      <c r="A772" s="264"/>
      <c r="B772" s="264"/>
      <c r="C772" s="284"/>
      <c r="V772"/>
      <c r="W772"/>
      <c r="X772"/>
      <c r="Y772"/>
      <c r="Z772"/>
    </row>
    <row r="773" spans="1:26" ht="15.75" customHeight="1" x14ac:dyDescent="0.2">
      <c r="A773" s="264"/>
      <c r="B773" s="264"/>
      <c r="C773" s="284"/>
      <c r="V773"/>
      <c r="W773"/>
      <c r="X773"/>
      <c r="Y773"/>
      <c r="Z773"/>
    </row>
    <row r="774" spans="1:26" ht="15.75" customHeight="1" x14ac:dyDescent="0.2">
      <c r="A774" s="264"/>
      <c r="B774" s="264"/>
      <c r="C774" s="284"/>
      <c r="V774"/>
      <c r="W774"/>
      <c r="X774"/>
      <c r="Y774"/>
      <c r="Z774"/>
    </row>
    <row r="775" spans="1:26" ht="15.75" customHeight="1" x14ac:dyDescent="0.2">
      <c r="A775" s="264"/>
      <c r="B775" s="264"/>
      <c r="C775" s="284"/>
      <c r="V775"/>
      <c r="W775"/>
      <c r="X775"/>
      <c r="Y775"/>
      <c r="Z775"/>
    </row>
    <row r="776" spans="1:26" ht="15.75" customHeight="1" x14ac:dyDescent="0.2">
      <c r="A776" s="264"/>
      <c r="B776" s="264"/>
      <c r="C776" s="284"/>
      <c r="V776"/>
      <c r="W776"/>
      <c r="X776"/>
      <c r="Y776"/>
      <c r="Z776"/>
    </row>
    <row r="777" spans="1:26" ht="15.75" customHeight="1" x14ac:dyDescent="0.2">
      <c r="A777" s="264"/>
      <c r="B777" s="264"/>
      <c r="C777" s="284"/>
      <c r="V777"/>
      <c r="W777"/>
      <c r="X777"/>
      <c r="Y777"/>
      <c r="Z777"/>
    </row>
    <row r="778" spans="1:26" ht="15.75" customHeight="1" x14ac:dyDescent="0.2">
      <c r="A778" s="264"/>
      <c r="B778" s="264"/>
      <c r="C778" s="284"/>
      <c r="V778"/>
      <c r="W778"/>
      <c r="X778"/>
      <c r="Y778"/>
      <c r="Z778"/>
    </row>
    <row r="779" spans="1:26" ht="15.75" customHeight="1" x14ac:dyDescent="0.2">
      <c r="A779" s="264"/>
      <c r="B779" s="264"/>
      <c r="C779" s="284"/>
      <c r="V779"/>
      <c r="W779"/>
      <c r="X779"/>
      <c r="Y779"/>
      <c r="Z779"/>
    </row>
    <row r="780" spans="1:26" ht="15.75" customHeight="1" x14ac:dyDescent="0.2">
      <c r="A780" s="264"/>
      <c r="B780" s="264"/>
      <c r="C780" s="284"/>
      <c r="V780"/>
      <c r="W780"/>
      <c r="X780"/>
      <c r="Y780"/>
      <c r="Z780"/>
    </row>
    <row r="781" spans="1:26" ht="15.75" customHeight="1" x14ac:dyDescent="0.2">
      <c r="A781" s="264"/>
      <c r="B781" s="264"/>
      <c r="C781" s="284"/>
      <c r="V781"/>
      <c r="W781"/>
      <c r="X781"/>
      <c r="Y781"/>
      <c r="Z781"/>
    </row>
    <row r="782" spans="1:26" ht="15.75" customHeight="1" x14ac:dyDescent="0.2">
      <c r="A782" s="264"/>
      <c r="B782" s="264"/>
      <c r="C782" s="284"/>
      <c r="V782"/>
      <c r="W782"/>
      <c r="X782"/>
      <c r="Y782"/>
      <c r="Z782"/>
    </row>
    <row r="783" spans="1:26" ht="15.75" customHeight="1" x14ac:dyDescent="0.2">
      <c r="A783" s="264"/>
      <c r="B783" s="264"/>
      <c r="C783" s="284"/>
      <c r="V783"/>
      <c r="W783"/>
      <c r="X783"/>
      <c r="Y783"/>
      <c r="Z783"/>
    </row>
    <row r="784" spans="1:26" ht="15.75" customHeight="1" x14ac:dyDescent="0.2">
      <c r="A784" s="264"/>
      <c r="B784" s="264"/>
      <c r="C784" s="284"/>
      <c r="V784"/>
      <c r="W784"/>
      <c r="X784"/>
      <c r="Y784"/>
      <c r="Z784"/>
    </row>
    <row r="785" spans="1:26" ht="15.75" customHeight="1" x14ac:dyDescent="0.2">
      <c r="A785" s="264"/>
      <c r="B785" s="264"/>
      <c r="C785" s="284"/>
      <c r="V785"/>
      <c r="W785"/>
      <c r="X785"/>
      <c r="Y785"/>
      <c r="Z785"/>
    </row>
    <row r="786" spans="1:26" ht="15.75" customHeight="1" x14ac:dyDescent="0.2">
      <c r="A786" s="264"/>
      <c r="B786" s="264"/>
      <c r="C786" s="284"/>
      <c r="V786"/>
      <c r="W786"/>
      <c r="X786"/>
      <c r="Y786"/>
      <c r="Z786"/>
    </row>
    <row r="787" spans="1:26" ht="15.75" customHeight="1" x14ac:dyDescent="0.2">
      <c r="A787" s="264"/>
      <c r="B787" s="264"/>
      <c r="C787" s="284"/>
      <c r="V787"/>
      <c r="W787"/>
      <c r="X787"/>
      <c r="Y787"/>
      <c r="Z787"/>
    </row>
    <row r="788" spans="1:26" ht="15.75" customHeight="1" x14ac:dyDescent="0.2">
      <c r="A788" s="264"/>
      <c r="B788" s="264"/>
      <c r="C788" s="284"/>
      <c r="V788"/>
      <c r="W788"/>
      <c r="X788"/>
      <c r="Y788"/>
      <c r="Z788"/>
    </row>
    <row r="789" spans="1:26" ht="15.75" customHeight="1" x14ac:dyDescent="0.2">
      <c r="A789" s="264"/>
      <c r="B789" s="264"/>
      <c r="C789" s="284"/>
      <c r="V789"/>
      <c r="W789"/>
      <c r="X789"/>
      <c r="Y789"/>
      <c r="Z789"/>
    </row>
    <row r="790" spans="1:26" ht="15.75" customHeight="1" x14ac:dyDescent="0.2">
      <c r="A790" s="264"/>
      <c r="B790" s="264"/>
      <c r="C790" s="284"/>
      <c r="V790"/>
      <c r="W790"/>
      <c r="X790"/>
      <c r="Y790"/>
      <c r="Z790"/>
    </row>
    <row r="791" spans="1:26" ht="15.75" customHeight="1" x14ac:dyDescent="0.2">
      <c r="A791" s="264"/>
      <c r="B791" s="264"/>
      <c r="C791" s="284"/>
      <c r="V791"/>
      <c r="W791"/>
      <c r="X791"/>
      <c r="Y791"/>
      <c r="Z791"/>
    </row>
    <row r="792" spans="1:26" ht="15.75" customHeight="1" x14ac:dyDescent="0.2">
      <c r="A792" s="264"/>
      <c r="B792" s="264"/>
      <c r="C792" s="284"/>
      <c r="V792"/>
      <c r="W792"/>
      <c r="X792"/>
      <c r="Y792"/>
      <c r="Z792"/>
    </row>
    <row r="793" spans="1:26" ht="15.75" customHeight="1" x14ac:dyDescent="0.2">
      <c r="A793" s="264"/>
      <c r="B793" s="264"/>
      <c r="C793" s="284"/>
      <c r="V793"/>
      <c r="W793"/>
      <c r="X793"/>
      <c r="Y793"/>
      <c r="Z793"/>
    </row>
    <row r="794" spans="1:26" ht="15.75" customHeight="1" x14ac:dyDescent="0.2">
      <c r="A794" s="264"/>
      <c r="B794" s="264"/>
      <c r="C794" s="284"/>
      <c r="V794"/>
      <c r="W794"/>
      <c r="X794"/>
      <c r="Y794"/>
      <c r="Z794"/>
    </row>
    <row r="795" spans="1:26" ht="15.75" customHeight="1" x14ac:dyDescent="0.2">
      <c r="A795" s="264"/>
      <c r="B795" s="264"/>
      <c r="C795" s="284"/>
      <c r="V795"/>
      <c r="W795"/>
      <c r="X795"/>
      <c r="Y795"/>
      <c r="Z795"/>
    </row>
    <row r="796" spans="1:26" ht="15.75" customHeight="1" x14ac:dyDescent="0.2">
      <c r="A796" s="264"/>
      <c r="B796" s="264"/>
      <c r="C796" s="284"/>
      <c r="V796"/>
      <c r="W796"/>
      <c r="X796"/>
      <c r="Y796"/>
      <c r="Z796"/>
    </row>
    <row r="797" spans="1:26" ht="15.75" customHeight="1" x14ac:dyDescent="0.2">
      <c r="A797" s="264"/>
      <c r="B797" s="264"/>
      <c r="C797" s="284"/>
      <c r="V797"/>
      <c r="W797"/>
      <c r="X797"/>
      <c r="Y797"/>
      <c r="Z797"/>
    </row>
    <row r="798" spans="1:26" ht="15.75" customHeight="1" x14ac:dyDescent="0.2">
      <c r="A798" s="264"/>
      <c r="B798" s="264"/>
      <c r="C798" s="284"/>
      <c r="V798"/>
      <c r="W798"/>
      <c r="X798"/>
      <c r="Y798"/>
      <c r="Z798"/>
    </row>
    <row r="799" spans="1:26" ht="15.75" customHeight="1" x14ac:dyDescent="0.2">
      <c r="A799" s="264"/>
      <c r="B799" s="264"/>
      <c r="C799" s="284"/>
      <c r="V799"/>
      <c r="W799"/>
      <c r="X799"/>
      <c r="Y799"/>
      <c r="Z799"/>
    </row>
    <row r="800" spans="1:26" ht="15.75" customHeight="1" x14ac:dyDescent="0.2">
      <c r="A800" s="264"/>
      <c r="B800" s="264"/>
      <c r="C800" s="284"/>
      <c r="V800"/>
      <c r="W800"/>
      <c r="X800"/>
      <c r="Y800"/>
      <c r="Z800"/>
    </row>
    <row r="801" spans="1:26" ht="15.75" customHeight="1" x14ac:dyDescent="0.2">
      <c r="A801" s="264"/>
      <c r="B801" s="264"/>
      <c r="C801" s="284"/>
      <c r="V801"/>
      <c r="W801"/>
      <c r="X801"/>
      <c r="Y801"/>
      <c r="Z801"/>
    </row>
    <row r="802" spans="1:26" ht="15.75" customHeight="1" x14ac:dyDescent="0.2">
      <c r="A802" s="264"/>
      <c r="B802" s="264"/>
      <c r="C802" s="284"/>
      <c r="V802"/>
      <c r="W802"/>
      <c r="X802"/>
      <c r="Y802"/>
      <c r="Z802"/>
    </row>
    <row r="803" spans="1:26" ht="15.75" customHeight="1" x14ac:dyDescent="0.2">
      <c r="A803" s="264"/>
      <c r="B803" s="264"/>
      <c r="C803" s="284"/>
      <c r="V803"/>
      <c r="W803"/>
      <c r="X803"/>
      <c r="Y803"/>
      <c r="Z803"/>
    </row>
    <row r="804" spans="1:26" ht="15.75" customHeight="1" x14ac:dyDescent="0.2">
      <c r="A804" s="264"/>
      <c r="B804" s="264"/>
      <c r="C804" s="284"/>
      <c r="V804"/>
      <c r="W804"/>
      <c r="X804"/>
      <c r="Y804"/>
      <c r="Z804"/>
    </row>
    <row r="805" spans="1:26" ht="15.75" customHeight="1" x14ac:dyDescent="0.2">
      <c r="A805" s="264"/>
      <c r="B805" s="264"/>
      <c r="C805" s="284"/>
      <c r="V805"/>
      <c r="W805"/>
      <c r="X805"/>
      <c r="Y805"/>
      <c r="Z805"/>
    </row>
    <row r="806" spans="1:26" ht="15.75" customHeight="1" x14ac:dyDescent="0.2">
      <c r="A806" s="264"/>
      <c r="B806" s="264"/>
      <c r="C806" s="284"/>
      <c r="V806"/>
      <c r="W806"/>
      <c r="X806"/>
      <c r="Y806"/>
      <c r="Z806"/>
    </row>
    <row r="807" spans="1:26" ht="15.75" customHeight="1" x14ac:dyDescent="0.2">
      <c r="A807" s="264"/>
      <c r="B807" s="264"/>
      <c r="C807" s="284"/>
      <c r="V807"/>
      <c r="W807"/>
      <c r="X807"/>
      <c r="Y807"/>
      <c r="Z807"/>
    </row>
    <row r="808" spans="1:26" ht="15.75" customHeight="1" x14ac:dyDescent="0.2">
      <c r="A808" s="264"/>
      <c r="B808" s="264"/>
      <c r="C808" s="284"/>
      <c r="V808"/>
      <c r="W808"/>
      <c r="X808"/>
      <c r="Y808"/>
      <c r="Z808"/>
    </row>
    <row r="809" spans="1:26" ht="15.75" customHeight="1" x14ac:dyDescent="0.2">
      <c r="A809" s="264"/>
      <c r="B809" s="264"/>
      <c r="C809" s="284"/>
      <c r="V809"/>
      <c r="W809"/>
      <c r="X809"/>
      <c r="Y809"/>
      <c r="Z809"/>
    </row>
    <row r="810" spans="1:26" ht="15.75" customHeight="1" x14ac:dyDescent="0.2">
      <c r="A810" s="264"/>
      <c r="B810" s="264"/>
      <c r="C810" s="284"/>
      <c r="V810"/>
      <c r="W810"/>
      <c r="X810"/>
      <c r="Y810"/>
      <c r="Z810"/>
    </row>
    <row r="811" spans="1:26" ht="15.75" customHeight="1" x14ac:dyDescent="0.2">
      <c r="A811" s="264"/>
      <c r="B811" s="264"/>
      <c r="C811" s="284"/>
      <c r="V811"/>
      <c r="W811"/>
      <c r="X811"/>
      <c r="Y811"/>
      <c r="Z811"/>
    </row>
    <row r="812" spans="1:26" ht="15.75" customHeight="1" x14ac:dyDescent="0.2">
      <c r="A812" s="264"/>
      <c r="B812" s="264"/>
      <c r="C812" s="284"/>
      <c r="V812"/>
      <c r="W812"/>
      <c r="X812"/>
      <c r="Y812"/>
      <c r="Z812"/>
    </row>
    <row r="813" spans="1:26" ht="15.75" customHeight="1" x14ac:dyDescent="0.2">
      <c r="A813" s="264"/>
      <c r="B813" s="264"/>
      <c r="C813" s="284"/>
      <c r="V813"/>
      <c r="W813"/>
      <c r="X813"/>
      <c r="Y813"/>
      <c r="Z813"/>
    </row>
    <row r="814" spans="1:26" ht="15.75" customHeight="1" x14ac:dyDescent="0.2">
      <c r="A814" s="264"/>
      <c r="B814" s="264"/>
      <c r="C814" s="284"/>
      <c r="V814"/>
      <c r="W814"/>
      <c r="X814"/>
      <c r="Y814"/>
      <c r="Z814"/>
    </row>
    <row r="815" spans="1:26" ht="15.75" customHeight="1" x14ac:dyDescent="0.2">
      <c r="A815" s="264"/>
      <c r="B815" s="264"/>
      <c r="C815" s="284"/>
      <c r="V815"/>
      <c r="W815"/>
      <c r="X815"/>
      <c r="Y815"/>
      <c r="Z815"/>
    </row>
    <row r="816" spans="1:26" ht="15.75" customHeight="1" x14ac:dyDescent="0.2">
      <c r="A816" s="264"/>
      <c r="B816" s="264"/>
      <c r="C816" s="284"/>
      <c r="V816"/>
      <c r="W816"/>
      <c r="X816"/>
      <c r="Y816"/>
      <c r="Z816"/>
    </row>
    <row r="817" spans="1:26" ht="15.75" customHeight="1" x14ac:dyDescent="0.2">
      <c r="A817" s="264"/>
      <c r="B817" s="264"/>
      <c r="C817" s="284"/>
      <c r="V817"/>
      <c r="W817"/>
      <c r="X817"/>
      <c r="Y817"/>
      <c r="Z817"/>
    </row>
    <row r="818" spans="1:26" ht="15.75" customHeight="1" x14ac:dyDescent="0.2">
      <c r="A818" s="264"/>
      <c r="B818" s="264"/>
      <c r="C818" s="284"/>
      <c r="V818"/>
      <c r="W818"/>
      <c r="X818"/>
      <c r="Y818"/>
      <c r="Z818"/>
    </row>
    <row r="819" spans="1:26" ht="15.75" customHeight="1" x14ac:dyDescent="0.2">
      <c r="A819" s="264"/>
      <c r="B819" s="264"/>
      <c r="C819" s="284"/>
      <c r="V819"/>
      <c r="W819"/>
      <c r="X819"/>
      <c r="Y819"/>
      <c r="Z819"/>
    </row>
    <row r="820" spans="1:26" ht="15.75" customHeight="1" x14ac:dyDescent="0.2">
      <c r="A820" s="264"/>
      <c r="B820" s="264"/>
      <c r="C820" s="284"/>
      <c r="V820"/>
      <c r="W820"/>
      <c r="X820"/>
      <c r="Y820"/>
      <c r="Z820"/>
    </row>
    <row r="821" spans="1:26" ht="15.75" customHeight="1" x14ac:dyDescent="0.2">
      <c r="A821" s="264"/>
      <c r="B821" s="264"/>
      <c r="C821" s="284"/>
      <c r="V821"/>
      <c r="W821"/>
      <c r="X821"/>
      <c r="Y821"/>
      <c r="Z821"/>
    </row>
    <row r="822" spans="1:26" ht="15.75" customHeight="1" x14ac:dyDescent="0.2">
      <c r="A822" s="264"/>
      <c r="B822" s="264"/>
      <c r="C822" s="284"/>
      <c r="V822"/>
      <c r="W822"/>
      <c r="X822"/>
      <c r="Y822"/>
      <c r="Z822"/>
    </row>
    <row r="823" spans="1:26" ht="15.75" customHeight="1" x14ac:dyDescent="0.2">
      <c r="A823" s="264"/>
      <c r="B823" s="264"/>
      <c r="C823" s="284"/>
      <c r="V823"/>
      <c r="W823"/>
      <c r="X823"/>
      <c r="Y823"/>
      <c r="Z823"/>
    </row>
    <row r="824" spans="1:26" ht="15.75" customHeight="1" x14ac:dyDescent="0.2">
      <c r="A824" s="264"/>
      <c r="B824" s="264"/>
      <c r="C824" s="284"/>
      <c r="V824"/>
      <c r="W824"/>
      <c r="X824"/>
      <c r="Y824"/>
      <c r="Z824"/>
    </row>
    <row r="825" spans="1:26" ht="15.75" customHeight="1" x14ac:dyDescent="0.2">
      <c r="A825" s="264"/>
      <c r="B825" s="264"/>
      <c r="C825" s="284"/>
      <c r="V825"/>
      <c r="W825"/>
      <c r="X825"/>
      <c r="Y825"/>
      <c r="Z825"/>
    </row>
    <row r="826" spans="1:26" ht="15.75" customHeight="1" x14ac:dyDescent="0.2">
      <c r="A826" s="264"/>
      <c r="B826" s="264"/>
      <c r="C826" s="284"/>
      <c r="V826"/>
      <c r="W826"/>
      <c r="X826"/>
      <c r="Y826"/>
      <c r="Z826"/>
    </row>
    <row r="827" spans="1:26" ht="15.75" customHeight="1" x14ac:dyDescent="0.2">
      <c r="A827" s="264"/>
      <c r="B827" s="264"/>
      <c r="C827" s="284"/>
      <c r="V827"/>
      <c r="W827"/>
      <c r="X827"/>
      <c r="Y827"/>
      <c r="Z827"/>
    </row>
    <row r="828" spans="1:26" ht="15.75" customHeight="1" x14ac:dyDescent="0.2">
      <c r="A828" s="264"/>
      <c r="B828" s="264"/>
      <c r="C828" s="284"/>
      <c r="V828"/>
      <c r="W828"/>
      <c r="X828"/>
      <c r="Y828"/>
      <c r="Z828"/>
    </row>
    <row r="829" spans="1:26" ht="15.75" customHeight="1" x14ac:dyDescent="0.2">
      <c r="A829" s="264"/>
      <c r="B829" s="264"/>
      <c r="C829" s="284"/>
      <c r="V829"/>
      <c r="W829"/>
      <c r="X829"/>
      <c r="Y829"/>
      <c r="Z829"/>
    </row>
    <row r="830" spans="1:26" ht="15.75" customHeight="1" x14ac:dyDescent="0.2">
      <c r="A830" s="264"/>
      <c r="B830" s="264"/>
      <c r="C830" s="284"/>
      <c r="V830"/>
      <c r="W830"/>
      <c r="X830"/>
      <c r="Y830"/>
      <c r="Z830"/>
    </row>
    <row r="831" spans="1:26" ht="15.75" customHeight="1" x14ac:dyDescent="0.2">
      <c r="A831" s="264"/>
      <c r="B831" s="264"/>
      <c r="C831" s="284"/>
      <c r="V831"/>
      <c r="W831"/>
      <c r="X831"/>
      <c r="Y831"/>
      <c r="Z831"/>
    </row>
    <row r="832" spans="1:26" ht="15.75" customHeight="1" x14ac:dyDescent="0.2">
      <c r="A832" s="264"/>
      <c r="B832" s="264"/>
      <c r="C832" s="284"/>
      <c r="V832"/>
      <c r="W832"/>
      <c r="X832"/>
      <c r="Y832"/>
      <c r="Z832"/>
    </row>
    <row r="833" spans="1:26" ht="15.75" customHeight="1" x14ac:dyDescent="0.2">
      <c r="A833" s="264"/>
      <c r="B833" s="264"/>
      <c r="C833" s="284"/>
      <c r="V833"/>
      <c r="W833"/>
      <c r="X833"/>
      <c r="Y833"/>
      <c r="Z833"/>
    </row>
    <row r="834" spans="1:26" ht="15.75" customHeight="1" x14ac:dyDescent="0.2">
      <c r="A834" s="264"/>
      <c r="B834" s="264"/>
      <c r="C834" s="284"/>
      <c r="V834"/>
      <c r="W834"/>
      <c r="X834"/>
      <c r="Y834"/>
      <c r="Z834"/>
    </row>
    <row r="835" spans="1:26" ht="15.75" customHeight="1" x14ac:dyDescent="0.2">
      <c r="A835" s="264"/>
      <c r="B835" s="264"/>
      <c r="C835" s="284"/>
      <c r="V835"/>
      <c r="W835"/>
      <c r="X835"/>
      <c r="Y835"/>
      <c r="Z835"/>
    </row>
    <row r="836" spans="1:26" ht="15.75" customHeight="1" x14ac:dyDescent="0.2">
      <c r="A836" s="264"/>
      <c r="B836" s="264"/>
      <c r="C836" s="284"/>
      <c r="V836"/>
      <c r="W836"/>
      <c r="X836"/>
      <c r="Y836"/>
      <c r="Z836"/>
    </row>
    <row r="837" spans="1:26" ht="15.75" customHeight="1" x14ac:dyDescent="0.2">
      <c r="A837" s="264"/>
      <c r="B837" s="264"/>
      <c r="C837" s="284"/>
      <c r="V837"/>
      <c r="W837"/>
      <c r="X837"/>
      <c r="Y837"/>
      <c r="Z837"/>
    </row>
    <row r="838" spans="1:26" ht="15.75" customHeight="1" x14ac:dyDescent="0.2">
      <c r="A838" s="264"/>
      <c r="B838" s="264"/>
      <c r="C838" s="284"/>
      <c r="V838"/>
      <c r="W838"/>
      <c r="X838"/>
      <c r="Y838"/>
      <c r="Z838"/>
    </row>
    <row r="839" spans="1:26" ht="15.75" customHeight="1" x14ac:dyDescent="0.2">
      <c r="A839" s="264"/>
      <c r="B839" s="264"/>
      <c r="C839" s="284"/>
      <c r="V839"/>
      <c r="W839"/>
      <c r="X839"/>
      <c r="Y839"/>
      <c r="Z839"/>
    </row>
    <row r="840" spans="1:26" ht="15.75" customHeight="1" x14ac:dyDescent="0.2">
      <c r="A840" s="264"/>
      <c r="B840" s="264"/>
      <c r="C840" s="284"/>
      <c r="V840"/>
      <c r="W840"/>
      <c r="X840"/>
      <c r="Y840"/>
      <c r="Z840"/>
    </row>
    <row r="841" spans="1:26" ht="15.75" customHeight="1" x14ac:dyDescent="0.2">
      <c r="A841" s="264"/>
      <c r="B841" s="264"/>
      <c r="C841" s="284"/>
      <c r="V841"/>
      <c r="W841"/>
      <c r="X841"/>
      <c r="Y841"/>
      <c r="Z841"/>
    </row>
    <row r="842" spans="1:26" ht="15.75" customHeight="1" x14ac:dyDescent="0.2">
      <c r="A842" s="264"/>
      <c r="B842" s="264"/>
      <c r="C842" s="284"/>
      <c r="V842"/>
      <c r="W842"/>
      <c r="X842"/>
      <c r="Y842"/>
      <c r="Z842"/>
    </row>
    <row r="843" spans="1:26" ht="15.75" customHeight="1" x14ac:dyDescent="0.2">
      <c r="A843" s="264"/>
      <c r="B843" s="264"/>
      <c r="C843" s="284"/>
      <c r="V843"/>
      <c r="W843"/>
      <c r="X843"/>
      <c r="Y843"/>
      <c r="Z843"/>
    </row>
    <row r="844" spans="1:26" ht="15.75" customHeight="1" x14ac:dyDescent="0.2">
      <c r="A844" s="264"/>
      <c r="B844" s="264"/>
      <c r="C844" s="284"/>
      <c r="V844"/>
      <c r="W844"/>
      <c r="X844"/>
      <c r="Y844"/>
      <c r="Z844"/>
    </row>
    <row r="845" spans="1:26" ht="15.75" customHeight="1" x14ac:dyDescent="0.2">
      <c r="A845" s="264"/>
      <c r="B845" s="264"/>
      <c r="C845" s="284"/>
      <c r="V845"/>
      <c r="W845"/>
      <c r="X845"/>
      <c r="Y845"/>
      <c r="Z845"/>
    </row>
    <row r="846" spans="1:26" ht="15.75" customHeight="1" x14ac:dyDescent="0.2">
      <c r="A846" s="264"/>
      <c r="B846" s="264"/>
      <c r="C846" s="284"/>
      <c r="V846"/>
      <c r="W846"/>
      <c r="X846"/>
      <c r="Y846"/>
      <c r="Z846"/>
    </row>
    <row r="847" spans="1:26" ht="15.75" customHeight="1" x14ac:dyDescent="0.2">
      <c r="A847" s="264"/>
      <c r="B847" s="264"/>
      <c r="C847" s="284"/>
      <c r="V847"/>
      <c r="W847"/>
      <c r="X847"/>
      <c r="Y847"/>
      <c r="Z847"/>
    </row>
    <row r="848" spans="1:26" ht="15.75" customHeight="1" x14ac:dyDescent="0.2">
      <c r="A848" s="264"/>
      <c r="B848" s="264"/>
      <c r="C848" s="284"/>
      <c r="V848"/>
      <c r="W848"/>
      <c r="X848"/>
      <c r="Y848"/>
      <c r="Z848"/>
    </row>
    <row r="849" spans="1:26" ht="15.75" customHeight="1" x14ac:dyDescent="0.2">
      <c r="A849" s="264"/>
      <c r="B849" s="264"/>
      <c r="C849" s="284"/>
      <c r="V849"/>
      <c r="W849"/>
      <c r="X849"/>
      <c r="Y849"/>
      <c r="Z849"/>
    </row>
    <row r="850" spans="1:26" ht="15.75" customHeight="1" x14ac:dyDescent="0.2">
      <c r="A850" s="264"/>
      <c r="B850" s="264"/>
      <c r="C850" s="284"/>
      <c r="V850"/>
      <c r="W850"/>
      <c r="X850"/>
      <c r="Y850"/>
      <c r="Z850"/>
    </row>
    <row r="851" spans="1:26" ht="15.75" customHeight="1" x14ac:dyDescent="0.2">
      <c r="A851" s="264"/>
      <c r="B851" s="264"/>
      <c r="C851" s="284"/>
      <c r="V851"/>
      <c r="W851"/>
      <c r="X851"/>
      <c r="Y851"/>
      <c r="Z851"/>
    </row>
    <row r="852" spans="1:26" ht="15.75" customHeight="1" x14ac:dyDescent="0.2">
      <c r="A852" s="264"/>
      <c r="B852" s="264"/>
      <c r="C852" s="284"/>
      <c r="V852"/>
      <c r="W852"/>
      <c r="X852"/>
      <c r="Y852"/>
      <c r="Z852"/>
    </row>
    <row r="853" spans="1:26" ht="15.75" customHeight="1" x14ac:dyDescent="0.2">
      <c r="A853" s="264"/>
      <c r="B853" s="264"/>
      <c r="C853" s="284"/>
      <c r="V853"/>
      <c r="W853"/>
      <c r="X853"/>
      <c r="Y853"/>
      <c r="Z853"/>
    </row>
    <row r="854" spans="1:26" ht="15.75" customHeight="1" x14ac:dyDescent="0.2">
      <c r="A854" s="264"/>
      <c r="B854" s="264"/>
      <c r="C854" s="284"/>
      <c r="V854"/>
      <c r="W854"/>
      <c r="X854"/>
      <c r="Y854"/>
      <c r="Z854"/>
    </row>
    <row r="855" spans="1:26" ht="15.75" customHeight="1" x14ac:dyDescent="0.2">
      <c r="A855" s="264"/>
      <c r="B855" s="264"/>
      <c r="C855" s="284"/>
      <c r="V855"/>
      <c r="W855"/>
      <c r="X855"/>
      <c r="Y855"/>
      <c r="Z855"/>
    </row>
    <row r="856" spans="1:26" ht="15.75" customHeight="1" x14ac:dyDescent="0.2">
      <c r="A856" s="264"/>
      <c r="B856" s="264"/>
      <c r="C856" s="284"/>
      <c r="V856"/>
      <c r="W856"/>
      <c r="X856"/>
      <c r="Y856"/>
      <c r="Z856"/>
    </row>
    <row r="857" spans="1:26" ht="15.75" customHeight="1" x14ac:dyDescent="0.2">
      <c r="A857" s="264"/>
      <c r="B857" s="264"/>
      <c r="C857" s="284"/>
      <c r="V857"/>
      <c r="W857"/>
      <c r="X857"/>
      <c r="Y857"/>
      <c r="Z857"/>
    </row>
    <row r="858" spans="1:26" ht="15.75" customHeight="1" x14ac:dyDescent="0.2">
      <c r="A858" s="264"/>
      <c r="B858" s="264"/>
      <c r="C858" s="284"/>
      <c r="V858"/>
      <c r="W858"/>
      <c r="X858"/>
      <c r="Y858"/>
      <c r="Z858"/>
    </row>
    <row r="859" spans="1:26" ht="15.75" customHeight="1" x14ac:dyDescent="0.2">
      <c r="A859" s="264"/>
      <c r="B859" s="264"/>
      <c r="C859" s="284"/>
      <c r="V859"/>
      <c r="W859"/>
      <c r="X859"/>
      <c r="Y859"/>
      <c r="Z859"/>
    </row>
    <row r="860" spans="1:26" ht="15.75" customHeight="1" x14ac:dyDescent="0.2">
      <c r="A860" s="264"/>
      <c r="B860" s="264"/>
      <c r="C860" s="284"/>
      <c r="V860"/>
      <c r="W860"/>
      <c r="X860"/>
      <c r="Y860"/>
      <c r="Z860"/>
    </row>
    <row r="861" spans="1:26" ht="15.75" customHeight="1" x14ac:dyDescent="0.2">
      <c r="A861" s="264"/>
      <c r="B861" s="264"/>
      <c r="C861" s="284"/>
      <c r="V861"/>
      <c r="W861"/>
      <c r="X861"/>
      <c r="Y861"/>
      <c r="Z861"/>
    </row>
    <row r="862" spans="1:26" ht="15.75" customHeight="1" x14ac:dyDescent="0.2">
      <c r="A862" s="264"/>
      <c r="B862" s="264"/>
      <c r="C862" s="284"/>
      <c r="V862"/>
      <c r="W862"/>
      <c r="X862"/>
      <c r="Y862"/>
      <c r="Z862"/>
    </row>
    <row r="863" spans="1:26" ht="15.75" customHeight="1" x14ac:dyDescent="0.2">
      <c r="A863" s="264"/>
      <c r="B863" s="264"/>
      <c r="C863" s="284"/>
      <c r="V863"/>
      <c r="W863"/>
      <c r="X863"/>
      <c r="Y863"/>
      <c r="Z863"/>
    </row>
    <row r="864" spans="1:26" ht="15.75" customHeight="1" x14ac:dyDescent="0.2">
      <c r="A864" s="264"/>
      <c r="B864" s="264"/>
      <c r="C864" s="284"/>
      <c r="V864"/>
      <c r="W864"/>
      <c r="X864"/>
      <c r="Y864"/>
      <c r="Z864"/>
    </row>
    <row r="865" spans="1:26" ht="15.75" customHeight="1" x14ac:dyDescent="0.2">
      <c r="A865" s="264"/>
      <c r="B865" s="264"/>
      <c r="C865" s="284"/>
      <c r="V865"/>
      <c r="W865"/>
      <c r="X865"/>
      <c r="Y865"/>
      <c r="Z865"/>
    </row>
    <row r="866" spans="1:26" ht="15.75" customHeight="1" x14ac:dyDescent="0.2">
      <c r="A866" s="264"/>
      <c r="B866" s="264"/>
      <c r="C866" s="284"/>
      <c r="V866"/>
      <c r="W866"/>
      <c r="X866"/>
      <c r="Y866"/>
      <c r="Z866"/>
    </row>
    <row r="867" spans="1:26" ht="15.75" customHeight="1" x14ac:dyDescent="0.2">
      <c r="A867" s="264"/>
      <c r="B867" s="264"/>
      <c r="C867" s="284"/>
      <c r="V867"/>
      <c r="W867"/>
      <c r="X867"/>
      <c r="Y867"/>
      <c r="Z867"/>
    </row>
    <row r="868" spans="1:26" ht="15.75" customHeight="1" x14ac:dyDescent="0.2">
      <c r="A868" s="264"/>
      <c r="B868" s="264"/>
      <c r="C868" s="284"/>
      <c r="V868"/>
      <c r="W868"/>
      <c r="X868"/>
      <c r="Y868"/>
      <c r="Z868"/>
    </row>
    <row r="869" spans="1:26" ht="15.75" customHeight="1" x14ac:dyDescent="0.2">
      <c r="A869" s="264"/>
      <c r="B869" s="264"/>
      <c r="C869" s="284"/>
      <c r="V869"/>
      <c r="W869"/>
      <c r="X869"/>
      <c r="Y869"/>
      <c r="Z869"/>
    </row>
    <row r="870" spans="1:26" ht="15.75" customHeight="1" x14ac:dyDescent="0.2">
      <c r="A870" s="264"/>
      <c r="B870" s="264"/>
      <c r="C870" s="284"/>
      <c r="V870"/>
      <c r="W870"/>
      <c r="X870"/>
      <c r="Y870"/>
      <c r="Z870"/>
    </row>
    <row r="871" spans="1:26" ht="15.75" customHeight="1" x14ac:dyDescent="0.2">
      <c r="A871" s="264"/>
      <c r="B871" s="264"/>
      <c r="C871" s="284"/>
      <c r="V871"/>
      <c r="W871"/>
      <c r="X871"/>
      <c r="Y871"/>
      <c r="Z871"/>
    </row>
    <row r="872" spans="1:26" ht="15.75" customHeight="1" x14ac:dyDescent="0.2">
      <c r="A872" s="264"/>
      <c r="B872" s="264"/>
      <c r="C872" s="284"/>
      <c r="V872"/>
      <c r="W872"/>
      <c r="X872"/>
      <c r="Y872"/>
      <c r="Z872"/>
    </row>
    <row r="873" spans="1:26" ht="15.75" customHeight="1" x14ac:dyDescent="0.2">
      <c r="A873" s="264"/>
      <c r="B873" s="264"/>
      <c r="C873" s="284"/>
      <c r="V873"/>
      <c r="W873"/>
      <c r="X873"/>
      <c r="Y873"/>
      <c r="Z873"/>
    </row>
    <row r="874" spans="1:26" ht="15.75" customHeight="1" x14ac:dyDescent="0.2">
      <c r="A874" s="264"/>
      <c r="B874" s="264"/>
      <c r="C874" s="284"/>
      <c r="V874"/>
      <c r="W874"/>
      <c r="X874"/>
      <c r="Y874"/>
      <c r="Z874"/>
    </row>
    <row r="875" spans="1:26" ht="15.75" customHeight="1" x14ac:dyDescent="0.2">
      <c r="A875" s="264"/>
      <c r="B875" s="264"/>
      <c r="C875" s="284"/>
      <c r="V875"/>
      <c r="W875"/>
      <c r="X875"/>
      <c r="Y875"/>
      <c r="Z875"/>
    </row>
    <row r="876" spans="1:26" ht="15.75" customHeight="1" x14ac:dyDescent="0.2">
      <c r="A876" s="264"/>
      <c r="B876" s="264"/>
      <c r="C876" s="284"/>
      <c r="V876"/>
      <c r="W876"/>
      <c r="X876"/>
      <c r="Y876"/>
      <c r="Z876"/>
    </row>
    <row r="877" spans="1:26" ht="15.75" customHeight="1" x14ac:dyDescent="0.2">
      <c r="A877" s="264"/>
      <c r="B877" s="264"/>
      <c r="C877" s="284"/>
      <c r="V877"/>
      <c r="W877"/>
      <c r="X877"/>
      <c r="Y877"/>
      <c r="Z877"/>
    </row>
    <row r="878" spans="1:26" ht="15.75" customHeight="1" x14ac:dyDescent="0.2">
      <c r="A878" s="264"/>
      <c r="B878" s="264"/>
      <c r="C878" s="284"/>
      <c r="V878"/>
      <c r="W878"/>
      <c r="X878"/>
      <c r="Y878"/>
      <c r="Z878"/>
    </row>
    <row r="879" spans="1:26" ht="15.75" customHeight="1" x14ac:dyDescent="0.2">
      <c r="A879" s="264"/>
      <c r="B879" s="264"/>
      <c r="C879" s="284"/>
      <c r="V879"/>
      <c r="W879"/>
      <c r="X879"/>
      <c r="Y879"/>
      <c r="Z879"/>
    </row>
    <row r="880" spans="1:26" ht="15.75" customHeight="1" x14ac:dyDescent="0.2">
      <c r="A880" s="264"/>
      <c r="B880" s="264"/>
      <c r="C880" s="284"/>
      <c r="V880"/>
      <c r="W880"/>
      <c r="X880"/>
      <c r="Y880"/>
      <c r="Z880"/>
    </row>
    <row r="881" spans="1:26" ht="15.75" customHeight="1" x14ac:dyDescent="0.2">
      <c r="A881" s="264"/>
      <c r="B881" s="264"/>
      <c r="C881" s="284"/>
      <c r="V881"/>
      <c r="W881"/>
      <c r="X881"/>
      <c r="Y881"/>
      <c r="Z881"/>
    </row>
    <row r="882" spans="1:26" ht="15.75" customHeight="1" x14ac:dyDescent="0.2">
      <c r="A882" s="264"/>
      <c r="B882" s="264"/>
      <c r="C882" s="284"/>
      <c r="V882"/>
      <c r="W882"/>
      <c r="X882"/>
      <c r="Y882"/>
      <c r="Z882"/>
    </row>
    <row r="883" spans="1:26" ht="15.75" customHeight="1" x14ac:dyDescent="0.2">
      <c r="A883" s="264"/>
      <c r="B883" s="264"/>
      <c r="C883" s="284"/>
      <c r="V883"/>
      <c r="W883"/>
      <c r="X883"/>
      <c r="Y883"/>
      <c r="Z883"/>
    </row>
    <row r="884" spans="1:26" ht="15.75" customHeight="1" x14ac:dyDescent="0.2">
      <c r="A884" s="264"/>
      <c r="B884" s="264"/>
      <c r="C884" s="284"/>
      <c r="V884"/>
      <c r="W884"/>
      <c r="X884"/>
      <c r="Y884"/>
      <c r="Z884"/>
    </row>
    <row r="885" spans="1:26" ht="15.75" customHeight="1" x14ac:dyDescent="0.2">
      <c r="A885" s="264"/>
      <c r="B885" s="264"/>
      <c r="C885" s="284"/>
      <c r="V885"/>
      <c r="W885"/>
      <c r="X885"/>
      <c r="Y885"/>
      <c r="Z885"/>
    </row>
    <row r="886" spans="1:26" ht="15.75" customHeight="1" x14ac:dyDescent="0.2">
      <c r="A886" s="264"/>
      <c r="B886" s="264"/>
      <c r="C886" s="284"/>
      <c r="V886"/>
      <c r="W886"/>
      <c r="X886"/>
      <c r="Y886"/>
      <c r="Z886"/>
    </row>
    <row r="887" spans="1:26" ht="15.75" customHeight="1" x14ac:dyDescent="0.2">
      <c r="A887" s="264"/>
      <c r="B887" s="264"/>
      <c r="C887" s="284"/>
      <c r="V887"/>
      <c r="W887"/>
      <c r="X887"/>
      <c r="Y887"/>
      <c r="Z887"/>
    </row>
    <row r="888" spans="1:26" ht="15.75" customHeight="1" x14ac:dyDescent="0.2">
      <c r="A888" s="264"/>
      <c r="B888" s="264"/>
      <c r="C888" s="284"/>
      <c r="V888"/>
      <c r="W888"/>
      <c r="X888"/>
      <c r="Y888"/>
      <c r="Z888"/>
    </row>
    <row r="889" spans="1:26" ht="15.75" customHeight="1" x14ac:dyDescent="0.2">
      <c r="A889" s="264"/>
      <c r="B889" s="264"/>
      <c r="C889" s="284"/>
      <c r="V889"/>
      <c r="W889"/>
      <c r="X889"/>
      <c r="Y889"/>
      <c r="Z889"/>
    </row>
    <row r="890" spans="1:26" ht="15.75" customHeight="1" x14ac:dyDescent="0.2">
      <c r="A890" s="264"/>
      <c r="B890" s="264"/>
      <c r="C890" s="284"/>
      <c r="V890"/>
      <c r="W890"/>
      <c r="X890"/>
      <c r="Y890"/>
      <c r="Z890"/>
    </row>
    <row r="891" spans="1:26" ht="15.75" customHeight="1" x14ac:dyDescent="0.2">
      <c r="A891" s="264"/>
      <c r="B891" s="264"/>
      <c r="C891" s="284"/>
      <c r="V891"/>
      <c r="W891"/>
      <c r="X891"/>
      <c r="Y891"/>
      <c r="Z891"/>
    </row>
    <row r="892" spans="1:26" ht="15.75" customHeight="1" x14ac:dyDescent="0.2">
      <c r="A892" s="264"/>
      <c r="B892" s="264"/>
      <c r="C892" s="284"/>
      <c r="V892"/>
      <c r="W892"/>
      <c r="X892"/>
      <c r="Y892"/>
      <c r="Z892"/>
    </row>
    <row r="893" spans="1:26" ht="15.75" customHeight="1" x14ac:dyDescent="0.2">
      <c r="A893" s="264"/>
      <c r="B893" s="264"/>
      <c r="C893" s="284"/>
      <c r="V893"/>
      <c r="W893"/>
      <c r="X893"/>
      <c r="Y893"/>
      <c r="Z893"/>
    </row>
    <row r="894" spans="1:26" ht="15.75" customHeight="1" x14ac:dyDescent="0.2">
      <c r="A894" s="264"/>
      <c r="B894" s="264"/>
      <c r="C894" s="284"/>
      <c r="V894"/>
      <c r="W894"/>
      <c r="X894"/>
      <c r="Y894"/>
      <c r="Z894"/>
    </row>
    <row r="895" spans="1:26" ht="15.75" customHeight="1" x14ac:dyDescent="0.2">
      <c r="A895" s="264"/>
      <c r="B895" s="264"/>
      <c r="C895" s="284"/>
      <c r="V895"/>
      <c r="W895"/>
      <c r="X895"/>
      <c r="Y895"/>
      <c r="Z895"/>
    </row>
    <row r="896" spans="1:26" ht="15.75" customHeight="1" x14ac:dyDescent="0.2">
      <c r="A896" s="264"/>
      <c r="B896" s="264"/>
      <c r="C896" s="284"/>
      <c r="V896"/>
      <c r="W896"/>
      <c r="X896"/>
      <c r="Y896"/>
      <c r="Z896"/>
    </row>
    <row r="897" spans="1:26" ht="15.75" customHeight="1" x14ac:dyDescent="0.2">
      <c r="A897" s="264"/>
      <c r="B897" s="264"/>
      <c r="C897" s="284"/>
      <c r="V897"/>
      <c r="W897"/>
      <c r="X897"/>
      <c r="Y897"/>
      <c r="Z897"/>
    </row>
    <row r="898" spans="1:26" ht="15.75" customHeight="1" x14ac:dyDescent="0.2">
      <c r="A898" s="264"/>
      <c r="B898" s="264"/>
      <c r="C898" s="284"/>
      <c r="V898"/>
      <c r="W898"/>
      <c r="X898"/>
      <c r="Y898"/>
      <c r="Z898"/>
    </row>
    <row r="899" spans="1:26" ht="15.75" customHeight="1" x14ac:dyDescent="0.2">
      <c r="A899" s="264"/>
      <c r="B899" s="264"/>
      <c r="C899" s="284"/>
      <c r="V899"/>
      <c r="W899"/>
      <c r="X899"/>
      <c r="Y899"/>
      <c r="Z899"/>
    </row>
    <row r="900" spans="1:26" ht="15.75" customHeight="1" x14ac:dyDescent="0.2">
      <c r="A900" s="264"/>
      <c r="B900" s="264"/>
      <c r="C900" s="284"/>
      <c r="V900"/>
      <c r="W900"/>
      <c r="X900"/>
      <c r="Y900"/>
      <c r="Z900"/>
    </row>
    <row r="901" spans="1:26" ht="15.75" customHeight="1" x14ac:dyDescent="0.2">
      <c r="A901" s="264"/>
      <c r="B901" s="264"/>
      <c r="C901" s="284"/>
      <c r="V901"/>
      <c r="W901"/>
      <c r="X901"/>
      <c r="Y901"/>
      <c r="Z901"/>
    </row>
    <row r="902" spans="1:26" ht="15.75" customHeight="1" x14ac:dyDescent="0.2">
      <c r="A902" s="264"/>
      <c r="B902" s="264"/>
      <c r="C902" s="284"/>
      <c r="V902"/>
      <c r="W902"/>
      <c r="X902"/>
      <c r="Y902"/>
      <c r="Z902"/>
    </row>
    <row r="903" spans="1:26" ht="15.75" customHeight="1" x14ac:dyDescent="0.2">
      <c r="A903" s="264"/>
      <c r="B903" s="264"/>
      <c r="C903" s="284"/>
      <c r="V903"/>
      <c r="W903"/>
      <c r="X903"/>
      <c r="Y903"/>
      <c r="Z903"/>
    </row>
    <row r="904" spans="1:26" ht="15.75" customHeight="1" x14ac:dyDescent="0.2">
      <c r="A904" s="264"/>
      <c r="B904" s="264"/>
      <c r="C904" s="284"/>
      <c r="V904"/>
      <c r="W904"/>
      <c r="X904"/>
      <c r="Y904"/>
      <c r="Z904"/>
    </row>
    <row r="905" spans="1:26" ht="15.75" customHeight="1" x14ac:dyDescent="0.2">
      <c r="A905" s="264"/>
      <c r="B905" s="264"/>
      <c r="C905" s="284"/>
      <c r="V905"/>
      <c r="W905"/>
      <c r="X905"/>
      <c r="Y905"/>
      <c r="Z905"/>
    </row>
    <row r="906" spans="1:26" ht="15.75" customHeight="1" x14ac:dyDescent="0.2">
      <c r="A906" s="264"/>
      <c r="B906" s="264"/>
      <c r="C906" s="284"/>
      <c r="V906"/>
      <c r="W906"/>
      <c r="X906"/>
      <c r="Y906"/>
      <c r="Z906"/>
    </row>
    <row r="907" spans="1:26" ht="15.75" customHeight="1" x14ac:dyDescent="0.2">
      <c r="A907" s="264"/>
      <c r="B907" s="264"/>
      <c r="C907" s="284"/>
      <c r="V907"/>
      <c r="W907"/>
      <c r="X907"/>
      <c r="Y907"/>
      <c r="Z907"/>
    </row>
    <row r="908" spans="1:26" ht="15.75" customHeight="1" x14ac:dyDescent="0.2">
      <c r="A908" s="264"/>
      <c r="B908" s="264"/>
      <c r="C908" s="284"/>
      <c r="V908"/>
      <c r="W908"/>
      <c r="X908"/>
      <c r="Y908"/>
      <c r="Z908"/>
    </row>
    <row r="909" spans="1:26" ht="15.75" customHeight="1" x14ac:dyDescent="0.2">
      <c r="A909" s="264"/>
      <c r="B909" s="264"/>
      <c r="C909" s="284"/>
      <c r="V909"/>
      <c r="W909"/>
      <c r="X909"/>
      <c r="Y909"/>
      <c r="Z909"/>
    </row>
    <row r="910" spans="1:26" ht="15.75" customHeight="1" x14ac:dyDescent="0.2">
      <c r="A910" s="264"/>
      <c r="B910" s="264"/>
      <c r="C910" s="284"/>
      <c r="V910"/>
      <c r="W910"/>
      <c r="X910"/>
      <c r="Y910"/>
      <c r="Z910"/>
    </row>
    <row r="911" spans="1:26" ht="15.75" customHeight="1" x14ac:dyDescent="0.2">
      <c r="A911" s="264"/>
      <c r="B911" s="264"/>
      <c r="C911" s="284"/>
      <c r="V911"/>
      <c r="W911"/>
      <c r="X911"/>
      <c r="Y911"/>
      <c r="Z911"/>
    </row>
    <row r="912" spans="1:26" ht="15.75" customHeight="1" x14ac:dyDescent="0.2">
      <c r="A912" s="264"/>
      <c r="B912" s="264"/>
      <c r="C912" s="284"/>
      <c r="V912"/>
      <c r="W912"/>
      <c r="X912"/>
      <c r="Y912"/>
      <c r="Z912"/>
    </row>
    <row r="913" spans="1:26" ht="15.75" customHeight="1" x14ac:dyDescent="0.2">
      <c r="A913" s="264"/>
      <c r="B913" s="264"/>
      <c r="C913" s="284"/>
      <c r="V913"/>
      <c r="W913"/>
      <c r="X913"/>
      <c r="Y913"/>
      <c r="Z913"/>
    </row>
    <row r="914" spans="1:26" ht="15.75" customHeight="1" x14ac:dyDescent="0.2">
      <c r="A914" s="264"/>
      <c r="B914" s="264"/>
      <c r="C914" s="284"/>
      <c r="V914"/>
      <c r="W914"/>
      <c r="X914"/>
      <c r="Y914"/>
      <c r="Z914"/>
    </row>
    <row r="915" spans="1:26" ht="15.75" customHeight="1" x14ac:dyDescent="0.2">
      <c r="A915" s="264"/>
      <c r="B915" s="264"/>
      <c r="C915" s="284"/>
      <c r="V915"/>
      <c r="W915"/>
      <c r="X915"/>
      <c r="Y915"/>
      <c r="Z915"/>
    </row>
    <row r="916" spans="1:26" ht="15.75" customHeight="1" x14ac:dyDescent="0.2">
      <c r="A916" s="264"/>
      <c r="B916" s="264"/>
      <c r="C916" s="284"/>
      <c r="V916"/>
      <c r="W916"/>
      <c r="X916"/>
      <c r="Y916"/>
      <c r="Z916"/>
    </row>
    <row r="917" spans="1:26" ht="15.75" customHeight="1" x14ac:dyDescent="0.2">
      <c r="A917" s="264"/>
      <c r="B917" s="264"/>
      <c r="C917" s="284"/>
      <c r="V917"/>
      <c r="W917"/>
      <c r="X917"/>
      <c r="Y917"/>
      <c r="Z917"/>
    </row>
    <row r="918" spans="1:26" ht="15.75" customHeight="1" x14ac:dyDescent="0.2">
      <c r="A918" s="264"/>
      <c r="B918" s="264"/>
      <c r="C918" s="284"/>
      <c r="V918"/>
      <c r="W918"/>
      <c r="X918"/>
      <c r="Y918"/>
      <c r="Z918"/>
    </row>
    <row r="919" spans="1:26" ht="15.75" customHeight="1" x14ac:dyDescent="0.2">
      <c r="A919" s="264"/>
      <c r="B919" s="264"/>
      <c r="C919" s="284"/>
      <c r="V919"/>
      <c r="W919"/>
      <c r="X919"/>
      <c r="Y919"/>
      <c r="Z919"/>
    </row>
    <row r="920" spans="1:26" ht="15.75" customHeight="1" x14ac:dyDescent="0.2">
      <c r="A920" s="264"/>
      <c r="B920" s="264"/>
      <c r="C920" s="284"/>
      <c r="V920"/>
      <c r="W920"/>
      <c r="X920"/>
      <c r="Y920"/>
      <c r="Z920"/>
    </row>
    <row r="921" spans="1:26" ht="15.75" customHeight="1" x14ac:dyDescent="0.2">
      <c r="A921" s="264"/>
      <c r="B921" s="264"/>
      <c r="C921" s="284"/>
      <c r="V921"/>
      <c r="W921"/>
      <c r="X921"/>
      <c r="Y921"/>
      <c r="Z921"/>
    </row>
    <row r="922" spans="1:26" ht="15.75" customHeight="1" x14ac:dyDescent="0.2">
      <c r="A922" s="264"/>
      <c r="B922" s="264"/>
      <c r="C922" s="284"/>
      <c r="V922"/>
      <c r="W922"/>
      <c r="X922"/>
      <c r="Y922"/>
      <c r="Z922"/>
    </row>
    <row r="923" spans="1:26" ht="15.75" customHeight="1" x14ac:dyDescent="0.2">
      <c r="A923" s="264"/>
      <c r="B923" s="264"/>
      <c r="C923" s="284"/>
      <c r="V923"/>
      <c r="W923"/>
      <c r="X923"/>
      <c r="Y923"/>
      <c r="Z923"/>
    </row>
    <row r="924" spans="1:26" ht="15.75" customHeight="1" x14ac:dyDescent="0.2">
      <c r="A924" s="264"/>
      <c r="B924" s="264"/>
      <c r="C924" s="284"/>
      <c r="V924"/>
      <c r="W924"/>
      <c r="X924"/>
      <c r="Y924"/>
      <c r="Z924"/>
    </row>
    <row r="925" spans="1:26" ht="15.75" customHeight="1" x14ac:dyDescent="0.2">
      <c r="A925" s="264"/>
      <c r="B925" s="264"/>
      <c r="C925" s="284"/>
      <c r="V925"/>
      <c r="W925"/>
      <c r="X925"/>
      <c r="Y925"/>
      <c r="Z925"/>
    </row>
    <row r="926" spans="1:26" ht="15.75" customHeight="1" x14ac:dyDescent="0.2">
      <c r="A926" s="264"/>
      <c r="B926" s="264"/>
      <c r="C926" s="284"/>
      <c r="V926"/>
      <c r="W926"/>
      <c r="X926"/>
      <c r="Y926"/>
      <c r="Z926"/>
    </row>
    <row r="927" spans="1:26" ht="15.75" customHeight="1" x14ac:dyDescent="0.2">
      <c r="A927" s="264"/>
      <c r="B927" s="264"/>
      <c r="C927" s="284"/>
      <c r="V927"/>
      <c r="W927"/>
      <c r="X927"/>
      <c r="Y927"/>
      <c r="Z927"/>
    </row>
    <row r="928" spans="1:26" ht="15.75" customHeight="1" x14ac:dyDescent="0.2">
      <c r="A928" s="264"/>
      <c r="B928" s="264"/>
      <c r="C928" s="284"/>
      <c r="V928"/>
      <c r="W928"/>
      <c r="X928"/>
      <c r="Y928"/>
      <c r="Z928"/>
    </row>
    <row r="929" spans="1:26" ht="15.75" customHeight="1" x14ac:dyDescent="0.2">
      <c r="A929" s="264"/>
      <c r="B929" s="264"/>
      <c r="C929" s="284"/>
      <c r="V929"/>
      <c r="W929"/>
      <c r="X929"/>
      <c r="Y929"/>
      <c r="Z929"/>
    </row>
    <row r="930" spans="1:26" ht="15.75" customHeight="1" x14ac:dyDescent="0.2">
      <c r="A930" s="264"/>
      <c r="B930" s="264"/>
      <c r="C930" s="284"/>
      <c r="V930"/>
      <c r="W930"/>
      <c r="X930"/>
      <c r="Y930"/>
      <c r="Z930"/>
    </row>
    <row r="931" spans="1:26" ht="15.75" customHeight="1" x14ac:dyDescent="0.2">
      <c r="A931" s="264"/>
      <c r="B931" s="264"/>
      <c r="C931" s="284"/>
      <c r="V931"/>
      <c r="W931"/>
      <c r="X931"/>
      <c r="Y931"/>
      <c r="Z931"/>
    </row>
    <row r="932" spans="1:26" ht="15.75" customHeight="1" x14ac:dyDescent="0.2">
      <c r="A932" s="264"/>
      <c r="B932" s="264"/>
      <c r="C932" s="284"/>
      <c r="V932"/>
      <c r="W932"/>
      <c r="X932"/>
      <c r="Y932"/>
      <c r="Z932"/>
    </row>
    <row r="933" spans="1:26" ht="15.75" customHeight="1" x14ac:dyDescent="0.2">
      <c r="A933" s="264"/>
      <c r="B933" s="264"/>
      <c r="C933" s="284"/>
      <c r="V933"/>
      <c r="W933"/>
      <c r="X933"/>
      <c r="Y933"/>
      <c r="Z933"/>
    </row>
    <row r="934" spans="1:26" ht="15.75" customHeight="1" x14ac:dyDescent="0.2">
      <c r="A934" s="264"/>
      <c r="B934" s="264"/>
      <c r="C934" s="284"/>
      <c r="V934"/>
      <c r="W934"/>
      <c r="X934"/>
      <c r="Y934"/>
      <c r="Z934"/>
    </row>
    <row r="935" spans="1:26" ht="15.75" customHeight="1" x14ac:dyDescent="0.2">
      <c r="A935" s="264"/>
      <c r="B935" s="264"/>
      <c r="C935" s="284"/>
      <c r="V935"/>
      <c r="W935"/>
      <c r="X935"/>
      <c r="Y935"/>
      <c r="Z935"/>
    </row>
    <row r="936" spans="1:26" ht="15.75" customHeight="1" x14ac:dyDescent="0.2">
      <c r="A936" s="264"/>
      <c r="B936" s="264"/>
      <c r="C936" s="284"/>
      <c r="V936"/>
      <c r="W936"/>
      <c r="X936"/>
      <c r="Y936"/>
      <c r="Z936"/>
    </row>
    <row r="937" spans="1:26" ht="15.75" customHeight="1" x14ac:dyDescent="0.2">
      <c r="A937" s="264"/>
      <c r="B937" s="264"/>
      <c r="C937" s="284"/>
      <c r="V937"/>
      <c r="W937"/>
      <c r="X937"/>
      <c r="Y937"/>
      <c r="Z937"/>
    </row>
    <row r="938" spans="1:26" ht="15.75" customHeight="1" x14ac:dyDescent="0.2">
      <c r="A938" s="264"/>
      <c r="B938" s="264"/>
      <c r="C938" s="284"/>
      <c r="V938"/>
      <c r="W938"/>
      <c r="X938"/>
      <c r="Y938"/>
      <c r="Z938"/>
    </row>
    <row r="939" spans="1:26" ht="15.75" customHeight="1" x14ac:dyDescent="0.2">
      <c r="A939" s="264"/>
      <c r="B939" s="264"/>
      <c r="C939" s="284"/>
      <c r="V939"/>
      <c r="W939"/>
      <c r="X939"/>
      <c r="Y939"/>
      <c r="Z939"/>
    </row>
    <row r="940" spans="1:26" ht="15.75" customHeight="1" x14ac:dyDescent="0.2">
      <c r="A940" s="264"/>
      <c r="B940" s="264"/>
      <c r="C940" s="284"/>
      <c r="V940"/>
      <c r="W940"/>
      <c r="X940"/>
      <c r="Y940"/>
      <c r="Z940"/>
    </row>
    <row r="941" spans="1:26" ht="15.75" customHeight="1" x14ac:dyDescent="0.2">
      <c r="A941" s="264"/>
      <c r="B941" s="264"/>
      <c r="C941" s="284"/>
      <c r="V941"/>
      <c r="W941"/>
      <c r="X941"/>
      <c r="Y941"/>
      <c r="Z941"/>
    </row>
    <row r="942" spans="1:26" ht="15.75" customHeight="1" x14ac:dyDescent="0.2">
      <c r="A942" s="264"/>
      <c r="B942" s="264"/>
      <c r="C942" s="284"/>
      <c r="V942"/>
      <c r="W942"/>
      <c r="X942"/>
      <c r="Y942"/>
      <c r="Z942"/>
    </row>
    <row r="943" spans="1:26" ht="15.75" customHeight="1" x14ac:dyDescent="0.2">
      <c r="A943" s="264"/>
      <c r="B943" s="264"/>
      <c r="C943" s="284"/>
      <c r="V943"/>
      <c r="W943"/>
      <c r="X943"/>
      <c r="Y943"/>
      <c r="Z943"/>
    </row>
    <row r="944" spans="1:26" ht="15.75" customHeight="1" x14ac:dyDescent="0.2">
      <c r="A944" s="264"/>
      <c r="B944" s="264"/>
      <c r="C944" s="284"/>
      <c r="V944"/>
      <c r="W944"/>
      <c r="X944"/>
      <c r="Y944"/>
      <c r="Z944"/>
    </row>
    <row r="945" spans="1:26" ht="15.75" customHeight="1" x14ac:dyDescent="0.2">
      <c r="A945" s="264"/>
      <c r="B945" s="264"/>
      <c r="C945" s="284"/>
      <c r="V945"/>
      <c r="W945"/>
      <c r="X945"/>
      <c r="Y945"/>
      <c r="Z945"/>
    </row>
    <row r="946" spans="1:26" ht="15.75" customHeight="1" x14ac:dyDescent="0.2">
      <c r="A946" s="264"/>
      <c r="B946" s="264"/>
      <c r="C946" s="284"/>
      <c r="V946"/>
      <c r="W946"/>
      <c r="X946"/>
      <c r="Y946"/>
      <c r="Z946"/>
    </row>
    <row r="947" spans="1:26" ht="15.75" customHeight="1" x14ac:dyDescent="0.2">
      <c r="A947" s="264"/>
      <c r="B947" s="264"/>
      <c r="C947" s="284"/>
      <c r="V947"/>
      <c r="W947"/>
      <c r="X947"/>
      <c r="Y947"/>
      <c r="Z947"/>
    </row>
    <row r="948" spans="1:26" ht="15.75" customHeight="1" x14ac:dyDescent="0.2">
      <c r="A948" s="264"/>
      <c r="B948" s="264"/>
      <c r="C948" s="284"/>
      <c r="V948"/>
      <c r="W948"/>
      <c r="X948"/>
      <c r="Y948"/>
      <c r="Z948"/>
    </row>
    <row r="949" spans="1:26" ht="15.75" customHeight="1" x14ac:dyDescent="0.2">
      <c r="A949" s="264"/>
      <c r="B949" s="264"/>
      <c r="C949" s="284"/>
      <c r="V949"/>
      <c r="W949"/>
      <c r="X949"/>
      <c r="Y949"/>
      <c r="Z949"/>
    </row>
    <row r="950" spans="1:26" ht="15.75" customHeight="1" x14ac:dyDescent="0.2">
      <c r="A950" s="264"/>
      <c r="B950" s="264"/>
      <c r="C950" s="284"/>
      <c r="V950"/>
      <c r="W950"/>
      <c r="X950"/>
      <c r="Y950"/>
      <c r="Z950"/>
    </row>
    <row r="951" spans="1:26" ht="15.75" customHeight="1" x14ac:dyDescent="0.2">
      <c r="A951" s="264"/>
      <c r="B951" s="264"/>
      <c r="C951" s="284"/>
      <c r="V951"/>
      <c r="W951"/>
      <c r="X951"/>
      <c r="Y951"/>
      <c r="Z951"/>
    </row>
    <row r="952" spans="1:26" ht="15.75" customHeight="1" x14ac:dyDescent="0.2">
      <c r="A952" s="264"/>
      <c r="B952" s="264"/>
      <c r="C952" s="284"/>
      <c r="V952"/>
      <c r="W952"/>
      <c r="X952"/>
      <c r="Y952"/>
      <c r="Z952"/>
    </row>
    <row r="953" spans="1:26" ht="15.75" customHeight="1" x14ac:dyDescent="0.2">
      <c r="A953" s="264"/>
      <c r="B953" s="264"/>
      <c r="C953" s="284"/>
      <c r="V953"/>
      <c r="W953"/>
      <c r="X953"/>
      <c r="Y953"/>
      <c r="Z953"/>
    </row>
    <row r="954" spans="1:26" ht="15.75" customHeight="1" x14ac:dyDescent="0.2">
      <c r="A954" s="264"/>
      <c r="B954" s="264"/>
      <c r="C954" s="284"/>
      <c r="V954"/>
      <c r="W954"/>
      <c r="X954"/>
      <c r="Y954"/>
      <c r="Z954"/>
    </row>
    <row r="955" spans="1:26" ht="15.75" customHeight="1" x14ac:dyDescent="0.2">
      <c r="A955" s="264"/>
      <c r="B955" s="264"/>
      <c r="C955" s="284"/>
      <c r="V955"/>
      <c r="W955"/>
      <c r="X955"/>
      <c r="Y955"/>
      <c r="Z955"/>
    </row>
    <row r="956" spans="1:26" ht="15.75" customHeight="1" x14ac:dyDescent="0.2">
      <c r="A956" s="264"/>
      <c r="B956" s="264"/>
      <c r="C956" s="284"/>
      <c r="V956"/>
      <c r="W956"/>
      <c r="X956"/>
      <c r="Y956"/>
      <c r="Z956"/>
    </row>
    <row r="957" spans="1:26" ht="15.75" customHeight="1" x14ac:dyDescent="0.2">
      <c r="A957" s="264"/>
      <c r="B957" s="264"/>
      <c r="C957" s="284"/>
      <c r="V957"/>
      <c r="W957"/>
      <c r="X957"/>
      <c r="Y957"/>
      <c r="Z957"/>
    </row>
    <row r="958" spans="1:26" ht="15.75" customHeight="1" x14ac:dyDescent="0.2">
      <c r="A958" s="264"/>
      <c r="B958" s="264"/>
      <c r="C958" s="284"/>
      <c r="V958"/>
      <c r="W958"/>
      <c r="X958"/>
      <c r="Y958"/>
      <c r="Z958"/>
    </row>
    <row r="959" spans="1:26" ht="15.75" customHeight="1" x14ac:dyDescent="0.2">
      <c r="A959" s="264"/>
      <c r="B959" s="264"/>
      <c r="C959" s="284"/>
      <c r="V959"/>
      <c r="W959"/>
      <c r="X959"/>
      <c r="Y959"/>
      <c r="Z959"/>
    </row>
    <row r="960" spans="1:26" ht="15.75" customHeight="1" x14ac:dyDescent="0.2">
      <c r="A960" s="264"/>
      <c r="B960" s="264"/>
      <c r="C960" s="284"/>
      <c r="V960"/>
      <c r="W960"/>
      <c r="X960"/>
      <c r="Y960"/>
      <c r="Z960"/>
    </row>
    <row r="961" spans="1:26" ht="15.75" customHeight="1" x14ac:dyDescent="0.2">
      <c r="A961" s="264"/>
      <c r="B961" s="264"/>
      <c r="C961" s="284"/>
      <c r="V961"/>
      <c r="W961"/>
      <c r="X961"/>
      <c r="Y961"/>
      <c r="Z961"/>
    </row>
    <row r="962" spans="1:26" ht="15.75" customHeight="1" x14ac:dyDescent="0.2">
      <c r="A962" s="264"/>
      <c r="B962" s="264"/>
      <c r="C962" s="284"/>
      <c r="V962"/>
      <c r="W962"/>
      <c r="X962"/>
      <c r="Y962"/>
      <c r="Z962"/>
    </row>
    <row r="963" spans="1:26" ht="15.75" customHeight="1" x14ac:dyDescent="0.2">
      <c r="A963" s="264"/>
      <c r="B963" s="264"/>
      <c r="C963" s="284"/>
      <c r="V963"/>
      <c r="W963"/>
      <c r="X963"/>
      <c r="Y963"/>
      <c r="Z963"/>
    </row>
    <row r="964" spans="1:26" ht="15.75" customHeight="1" x14ac:dyDescent="0.2">
      <c r="A964" s="264"/>
      <c r="B964" s="264"/>
      <c r="C964" s="284"/>
      <c r="V964"/>
      <c r="W964"/>
      <c r="X964"/>
      <c r="Y964"/>
      <c r="Z964"/>
    </row>
    <row r="965" spans="1:26" ht="15.75" customHeight="1" x14ac:dyDescent="0.2">
      <c r="A965" s="264"/>
      <c r="B965" s="264"/>
      <c r="C965" s="284"/>
      <c r="V965"/>
      <c r="W965"/>
      <c r="X965"/>
      <c r="Y965"/>
      <c r="Z965"/>
    </row>
    <row r="966" spans="1:26" ht="15.75" customHeight="1" x14ac:dyDescent="0.2">
      <c r="A966" s="264"/>
      <c r="B966" s="264"/>
      <c r="C966" s="284"/>
      <c r="V966"/>
      <c r="W966"/>
      <c r="X966"/>
      <c r="Y966"/>
      <c r="Z966"/>
    </row>
    <row r="967" spans="1:26" ht="15.75" customHeight="1" x14ac:dyDescent="0.2">
      <c r="A967" s="264"/>
      <c r="B967" s="264"/>
      <c r="C967" s="284"/>
      <c r="V967"/>
      <c r="W967"/>
      <c r="X967"/>
      <c r="Y967"/>
      <c r="Z967"/>
    </row>
    <row r="968" spans="1:26" ht="15.75" customHeight="1" x14ac:dyDescent="0.2">
      <c r="A968" s="264"/>
      <c r="B968" s="264"/>
      <c r="C968" s="284"/>
      <c r="V968"/>
      <c r="W968"/>
      <c r="X968"/>
      <c r="Y968"/>
      <c r="Z968"/>
    </row>
    <row r="969" spans="1:26" ht="15.75" customHeight="1" x14ac:dyDescent="0.2">
      <c r="A969" s="264"/>
      <c r="B969" s="264"/>
      <c r="C969" s="284"/>
      <c r="V969"/>
      <c r="W969"/>
      <c r="X969"/>
      <c r="Y969"/>
      <c r="Z969"/>
    </row>
    <row r="970" spans="1:26" ht="15.75" customHeight="1" x14ac:dyDescent="0.2">
      <c r="A970" s="264"/>
      <c r="B970" s="264"/>
      <c r="C970" s="284"/>
      <c r="V970"/>
      <c r="W970"/>
      <c r="X970"/>
      <c r="Y970"/>
      <c r="Z970"/>
    </row>
    <row r="971" spans="1:26" ht="15.75" customHeight="1" x14ac:dyDescent="0.2">
      <c r="A971" s="264"/>
      <c r="B971" s="264"/>
      <c r="C971" s="284"/>
      <c r="V971"/>
      <c r="W971"/>
      <c r="X971"/>
      <c r="Y971"/>
      <c r="Z971"/>
    </row>
    <row r="972" spans="1:26" ht="15.75" customHeight="1" x14ac:dyDescent="0.2">
      <c r="A972" s="264"/>
      <c r="B972" s="264"/>
      <c r="C972" s="284"/>
      <c r="V972"/>
      <c r="W972"/>
      <c r="X972"/>
      <c r="Y972"/>
      <c r="Z972"/>
    </row>
    <row r="973" spans="1:26" ht="15.75" customHeight="1" x14ac:dyDescent="0.2">
      <c r="A973" s="264"/>
      <c r="B973" s="264"/>
      <c r="C973" s="284"/>
      <c r="V973"/>
      <c r="W973"/>
      <c r="X973"/>
      <c r="Y973"/>
      <c r="Z973"/>
    </row>
    <row r="974" spans="1:26" ht="15.75" customHeight="1" x14ac:dyDescent="0.2">
      <c r="A974" s="264"/>
      <c r="B974" s="264"/>
      <c r="C974" s="284"/>
      <c r="V974"/>
      <c r="W974"/>
      <c r="X974"/>
      <c r="Y974"/>
      <c r="Z974"/>
    </row>
    <row r="975" spans="1:26" ht="15.75" customHeight="1" x14ac:dyDescent="0.2">
      <c r="A975" s="264"/>
      <c r="B975" s="264"/>
      <c r="C975" s="284"/>
      <c r="V975"/>
      <c r="W975"/>
      <c r="X975"/>
      <c r="Y975"/>
      <c r="Z975"/>
    </row>
    <row r="976" spans="1:26" ht="15.75" customHeight="1" x14ac:dyDescent="0.2">
      <c r="A976" s="264"/>
      <c r="B976" s="264"/>
      <c r="C976" s="284"/>
      <c r="V976"/>
      <c r="W976"/>
      <c r="X976"/>
      <c r="Y976"/>
      <c r="Z976"/>
    </row>
    <row r="977" spans="1:26" ht="15.75" customHeight="1" x14ac:dyDescent="0.2">
      <c r="A977" s="264"/>
      <c r="B977" s="264"/>
      <c r="C977" s="284"/>
      <c r="V977"/>
      <c r="W977"/>
      <c r="X977"/>
      <c r="Y977"/>
      <c r="Z977"/>
    </row>
    <row r="978" spans="1:26" ht="15.75" customHeight="1" x14ac:dyDescent="0.2">
      <c r="A978" s="264"/>
      <c r="B978" s="264"/>
      <c r="C978" s="284"/>
      <c r="V978"/>
      <c r="W978"/>
      <c r="X978"/>
      <c r="Y978"/>
      <c r="Z978"/>
    </row>
    <row r="979" spans="1:26" ht="15.75" customHeight="1" x14ac:dyDescent="0.2">
      <c r="A979" s="264"/>
      <c r="B979" s="264"/>
      <c r="C979" s="284"/>
      <c r="V979"/>
      <c r="W979"/>
      <c r="X979"/>
      <c r="Y979"/>
      <c r="Z979"/>
    </row>
    <row r="980" spans="1:26" ht="15.75" customHeight="1" x14ac:dyDescent="0.2">
      <c r="A980" s="264"/>
      <c r="B980" s="264"/>
      <c r="C980" s="284"/>
      <c r="V980"/>
      <c r="W980"/>
      <c r="X980"/>
      <c r="Y980"/>
      <c r="Z980"/>
    </row>
    <row r="981" spans="1:26" ht="15.75" customHeight="1" x14ac:dyDescent="0.2">
      <c r="A981" s="264"/>
      <c r="B981" s="264"/>
      <c r="C981" s="284"/>
      <c r="V981"/>
      <c r="W981"/>
      <c r="X981"/>
      <c r="Y981"/>
      <c r="Z981"/>
    </row>
    <row r="982" spans="1:26" ht="15.75" customHeight="1" x14ac:dyDescent="0.2">
      <c r="A982" s="264"/>
      <c r="B982" s="264"/>
      <c r="C982" s="284"/>
      <c r="V982"/>
      <c r="W982"/>
      <c r="X982"/>
      <c r="Y982"/>
      <c r="Z982"/>
    </row>
    <row r="983" spans="1:26" ht="15.75" customHeight="1" x14ac:dyDescent="0.2">
      <c r="A983" s="264"/>
      <c r="B983" s="264"/>
      <c r="C983" s="284"/>
      <c r="V983"/>
      <c r="W983"/>
      <c r="X983"/>
      <c r="Y983"/>
      <c r="Z983"/>
    </row>
    <row r="984" spans="1:26" ht="15.75" customHeight="1" x14ac:dyDescent="0.2">
      <c r="A984" s="264"/>
      <c r="B984" s="264"/>
      <c r="C984" s="284"/>
      <c r="V984"/>
      <c r="W984"/>
      <c r="X984"/>
      <c r="Y984"/>
      <c r="Z984"/>
    </row>
    <row r="985" spans="1:26" ht="15.75" customHeight="1" x14ac:dyDescent="0.2">
      <c r="A985" s="264"/>
      <c r="B985" s="264"/>
      <c r="C985" s="284"/>
      <c r="V985"/>
      <c r="W985"/>
      <c r="X985"/>
      <c r="Y985"/>
      <c r="Z985"/>
    </row>
    <row r="986" spans="1:26" ht="15.75" customHeight="1" x14ac:dyDescent="0.2">
      <c r="A986" s="264"/>
      <c r="B986" s="264"/>
      <c r="C986" s="284"/>
      <c r="V986"/>
      <c r="W986"/>
      <c r="X986"/>
      <c r="Y986"/>
      <c r="Z986"/>
    </row>
    <row r="987" spans="1:26" ht="15.75" customHeight="1" x14ac:dyDescent="0.2">
      <c r="A987" s="264"/>
      <c r="B987" s="264"/>
      <c r="C987" s="284"/>
      <c r="V987"/>
      <c r="W987"/>
      <c r="X987"/>
      <c r="Y987"/>
      <c r="Z987"/>
    </row>
    <row r="988" spans="1:26" ht="15.75" customHeight="1" x14ac:dyDescent="0.2">
      <c r="A988" s="264"/>
      <c r="B988" s="264"/>
      <c r="C988" s="284"/>
      <c r="V988"/>
      <c r="W988"/>
      <c r="X988"/>
      <c r="Y988"/>
      <c r="Z988"/>
    </row>
    <row r="989" spans="1:26" ht="15.75" customHeight="1" x14ac:dyDescent="0.2">
      <c r="A989" s="264"/>
      <c r="B989" s="264"/>
      <c r="C989" s="284"/>
      <c r="V989"/>
      <c r="W989"/>
      <c r="X989"/>
      <c r="Y989"/>
      <c r="Z989"/>
    </row>
    <row r="990" spans="1:26" ht="15.75" customHeight="1" x14ac:dyDescent="0.2">
      <c r="A990" s="264"/>
      <c r="B990" s="264"/>
      <c r="C990" s="284"/>
      <c r="V990"/>
      <c r="W990"/>
      <c r="X990"/>
      <c r="Y990"/>
      <c r="Z990"/>
    </row>
    <row r="991" spans="1:26" ht="15.75" customHeight="1" x14ac:dyDescent="0.2">
      <c r="A991" s="264"/>
      <c r="B991" s="264"/>
      <c r="C991" s="284"/>
      <c r="V991"/>
      <c r="W991"/>
      <c r="X991"/>
      <c r="Y991"/>
      <c r="Z991"/>
    </row>
    <row r="992" spans="1:26" ht="15.75" customHeight="1" x14ac:dyDescent="0.2">
      <c r="A992" s="264"/>
      <c r="B992" s="264"/>
      <c r="C992" s="284"/>
      <c r="V992"/>
      <c r="W992"/>
      <c r="X992"/>
      <c r="Y992"/>
      <c r="Z992"/>
    </row>
    <row r="993" spans="1:26" ht="15.75" customHeight="1" x14ac:dyDescent="0.2">
      <c r="A993" s="264"/>
      <c r="B993" s="264"/>
      <c r="C993" s="284"/>
      <c r="V993"/>
      <c r="W993"/>
      <c r="X993"/>
      <c r="Y993"/>
      <c r="Z993"/>
    </row>
    <row r="994" spans="1:26" ht="15.75" customHeight="1" x14ac:dyDescent="0.2">
      <c r="A994" s="264"/>
      <c r="B994" s="264"/>
      <c r="C994" s="284"/>
      <c r="V994"/>
      <c r="W994"/>
      <c r="X994"/>
      <c r="Y994"/>
      <c r="Z994"/>
    </row>
    <row r="995" spans="1:26" ht="15.75" customHeight="1" x14ac:dyDescent="0.2">
      <c r="A995" s="264"/>
      <c r="B995" s="264"/>
      <c r="C995" s="284"/>
      <c r="V995"/>
      <c r="W995"/>
      <c r="X995"/>
      <c r="Y995"/>
      <c r="Z995"/>
    </row>
    <row r="996" spans="1:26" ht="15.75" customHeight="1" x14ac:dyDescent="0.2">
      <c r="A996" s="264"/>
      <c r="B996" s="264"/>
      <c r="C996" s="284"/>
      <c r="V996"/>
      <c r="W996"/>
      <c r="X996"/>
      <c r="Y996"/>
      <c r="Z996"/>
    </row>
    <row r="997" spans="1:26" ht="15.75" customHeight="1" x14ac:dyDescent="0.2">
      <c r="A997" s="264"/>
      <c r="B997" s="264"/>
      <c r="C997" s="284"/>
      <c r="V997"/>
      <c r="W997"/>
      <c r="X997"/>
      <c r="Y997"/>
      <c r="Z997"/>
    </row>
    <row r="998" spans="1:26" ht="15.75" customHeight="1" x14ac:dyDescent="0.2">
      <c r="A998" s="264"/>
      <c r="B998" s="264"/>
      <c r="C998" s="284"/>
      <c r="V998"/>
      <c r="W998"/>
      <c r="X998"/>
      <c r="Y998"/>
      <c r="Z998"/>
    </row>
    <row r="999" spans="1:26" ht="15.75" customHeight="1" x14ac:dyDescent="0.2">
      <c r="A999" s="264"/>
      <c r="B999" s="264"/>
      <c r="C999" s="284"/>
      <c r="V999"/>
      <c r="W999"/>
      <c r="X999"/>
      <c r="Y999"/>
      <c r="Z999"/>
    </row>
    <row r="1000" spans="1:26" ht="15.75" customHeight="1" x14ac:dyDescent="0.2">
      <c r="A1000" s="264"/>
      <c r="B1000" s="264"/>
      <c r="C1000" s="284"/>
      <c r="V1000"/>
      <c r="W1000"/>
      <c r="X1000"/>
      <c r="Y1000"/>
      <c r="Z1000"/>
    </row>
  </sheetData>
  <mergeCells count="1">
    <mergeCell ref="A2:D2"/>
  </mergeCells>
  <conditionalFormatting sqref="D5:D105">
    <cfRule type="cellIs" dxfId="14" priority="1" operator="lessThan">
      <formula>-0.001</formula>
    </cfRule>
  </conditionalFormatting>
  <pageMargins left="0.25" right="0.25" top="0.75" bottom="0.75" header="0" footer="0"/>
  <pageSetup paperSize="9" scale="80" orientation="portrait"/>
  <headerFooter>
    <oddFooter>&amp;RStranica: &amp;P od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1"/>
  <sheetViews>
    <sheetView showGridLines="0" topLeftCell="A269" workbookViewId="0">
      <selection activeCell="C278" sqref="C278"/>
    </sheetView>
  </sheetViews>
  <sheetFormatPr defaultColWidth="13.28515625" defaultRowHeight="15" customHeight="1" x14ac:dyDescent="0.2"/>
  <cols>
    <col min="1" max="1" width="4.42578125" style="53" customWidth="1"/>
    <col min="2" max="2" width="9.28515625" style="53" customWidth="1"/>
    <col min="3" max="3" width="110.7109375" style="53" customWidth="1"/>
    <col min="4" max="4" width="2.5703125" style="53" hidden="1" customWidth="1"/>
    <col min="5" max="5" width="3.85546875" style="53" hidden="1" customWidth="1"/>
    <col min="6" max="6" width="1.85546875" style="53" hidden="1" customWidth="1"/>
    <col min="7" max="7" width="5.85546875" style="53" hidden="1" customWidth="1"/>
    <col min="8" max="8" width="2.85546875" style="53" hidden="1" customWidth="1"/>
    <col min="9" max="9" width="9.140625" style="53" hidden="1" customWidth="1"/>
    <col min="10" max="10" width="26.85546875" style="53" hidden="1" customWidth="1"/>
    <col min="11" max="11" width="8.7109375" style="53" hidden="1" customWidth="1"/>
    <col min="12" max="14" width="2.85546875" style="53" hidden="1" customWidth="1"/>
    <col min="15" max="15" width="5.28515625" style="53" hidden="1" customWidth="1"/>
    <col min="16" max="16" width="15.7109375" style="53" hidden="1" customWidth="1"/>
    <col min="17" max="26" width="14.42578125" style="53" customWidth="1"/>
  </cols>
  <sheetData>
    <row r="1" spans="1:16" ht="12.75" hidden="1" customHeight="1" x14ac:dyDescent="0.2">
      <c r="A1" s="14" t="s">
        <v>2885</v>
      </c>
      <c r="B1" s="51"/>
      <c r="C1" s="51"/>
      <c r="D1" s="51"/>
      <c r="E1" s="187" t="s">
        <v>3028</v>
      </c>
      <c r="F1" s="187"/>
      <c r="G1" s="187"/>
      <c r="H1" s="187"/>
      <c r="I1" s="187"/>
      <c r="J1" s="187"/>
      <c r="K1" s="187"/>
      <c r="L1" s="187"/>
      <c r="M1" s="187"/>
      <c r="N1" s="187"/>
      <c r="O1" s="187"/>
      <c r="P1" s="187"/>
    </row>
    <row r="2" spans="1:16" ht="37.5" customHeight="1" x14ac:dyDescent="0.2">
      <c r="A2" s="14" t="s">
        <v>3029</v>
      </c>
      <c r="B2" s="51"/>
      <c r="C2" s="51"/>
      <c r="D2" s="51"/>
    </row>
    <row r="3" spans="1:16" ht="29.25" customHeight="1" x14ac:dyDescent="0.2">
      <c r="A3" s="285" t="s">
        <v>3030</v>
      </c>
      <c r="B3" s="286" t="s">
        <v>3031</v>
      </c>
      <c r="C3" s="287" t="s">
        <v>3032</v>
      </c>
      <c r="D3" s="288"/>
      <c r="E3" s="289">
        <f>E4+E14+E20+E277+E312+E315+E317</f>
        <v>0</v>
      </c>
      <c r="F3" s="289">
        <f>F4+F14+F20+F277+F312+F315+F317</f>
        <v>4</v>
      </c>
      <c r="G3" s="289">
        <f>IF(RefStr!C12&lt;&gt;"",INT(VALUE(MID(RefStr!C12,1,4))),0)</f>
        <v>2024</v>
      </c>
      <c r="H3" s="290">
        <f>IF(RefStr!C12&lt;&gt;"",INT(VALUE(MID(RefStr!C12,6,2))),0)</f>
        <v>12</v>
      </c>
      <c r="I3" s="291">
        <f>RefStr!C10*1</f>
        <v>31</v>
      </c>
      <c r="J3" s="292" t="str">
        <f>RefStr!H7</f>
        <v>DA</v>
      </c>
      <c r="K3" s="290" t="str">
        <f>RefStr!H9</f>
        <v>DA</v>
      </c>
      <c r="L3" s="290" t="str">
        <f>RefStr!H10</f>
        <v>DA</v>
      </c>
      <c r="M3" s="290" t="str">
        <f>RefStr!H8</f>
        <v>DA</v>
      </c>
      <c r="N3" s="290" t="str">
        <f>RefStr!H11</f>
        <v>DA</v>
      </c>
      <c r="O3" s="293">
        <f>RefStr!C6</f>
        <v>26709</v>
      </c>
      <c r="P3" s="187"/>
    </row>
    <row r="4" spans="1:16" ht="19.5" customHeight="1" x14ac:dyDescent="0.2">
      <c r="A4" s="9" t="s">
        <v>3033</v>
      </c>
      <c r="B4" s="8"/>
      <c r="C4" s="7"/>
      <c r="D4" s="288"/>
      <c r="E4" s="187">
        <f>SUM(E5:E13)</f>
        <v>0</v>
      </c>
      <c r="F4" s="187">
        <f>SUM(F5:F13)</f>
        <v>0</v>
      </c>
      <c r="G4" s="187"/>
      <c r="H4" s="187"/>
      <c r="I4" s="294" t="s">
        <v>3034</v>
      </c>
      <c r="J4" s="294" t="s">
        <v>3035</v>
      </c>
      <c r="K4" s="294" t="s">
        <v>3036</v>
      </c>
      <c r="L4" s="187"/>
      <c r="M4" s="187"/>
      <c r="N4" s="187"/>
      <c r="O4" s="187"/>
      <c r="P4" s="187"/>
    </row>
    <row r="5" spans="1:16" ht="63.75" customHeight="1" x14ac:dyDescent="0.2">
      <c r="A5" s="295">
        <v>1</v>
      </c>
      <c r="B5" s="296" t="str">
        <f t="shared" ref="B5:B13" si="0">IF(E5=1,"Pogreška",IF(F5=1,"Provjera","O.K."))</f>
        <v>O.K.</v>
      </c>
      <c r="C5" s="297" t="s">
        <v>3037</v>
      </c>
      <c r="D5" s="288"/>
      <c r="E5" s="187">
        <f t="shared" ref="E5:E13" si="1">MAX(G5:K5)</f>
        <v>0</v>
      </c>
      <c r="F5" s="187">
        <v>0</v>
      </c>
      <c r="G5" s="187"/>
      <c r="H5" s="187"/>
      <c r="I5" s="298">
        <f>IF(AND($I$3=11,OR($H$3=3,$H$3=9),OR($J$3&lt;&gt;"DA",$K$3&lt;&gt;"NE",$L$3&lt;&gt;"NE",$M$3&lt;&gt;"NE",$N$3&lt;&gt;"DA")),1,0)</f>
        <v>0</v>
      </c>
      <c r="J5" s="298">
        <f>IF(AND($I$3=11,$H$3=6,OR($J$3&lt;&gt;"DA",$K$3&lt;&gt;"NE",$L$3&lt;&gt;"NE",$M$3&lt;&gt;"NE",$N$3&lt;&gt;"DA")),1,0)</f>
        <v>0</v>
      </c>
      <c r="K5" s="289">
        <f>IF(AND($I$3=11,$H$3=12,OR($J$3&lt;&gt;"DA",$K$3&lt;&gt;"DA",$L$3&lt;&gt;"DA",$M$3&lt;&gt;"DA",$N$3&lt;&gt;"DA")),1,0)</f>
        <v>0</v>
      </c>
      <c r="L5" s="187"/>
      <c r="M5" s="187"/>
      <c r="N5" s="187"/>
      <c r="O5" s="187"/>
      <c r="P5" s="187"/>
    </row>
    <row r="6" spans="1:16" ht="73.5" customHeight="1" x14ac:dyDescent="0.2">
      <c r="A6" s="295">
        <v>2</v>
      </c>
      <c r="B6" s="296" t="str">
        <f t="shared" si="0"/>
        <v>O.K.</v>
      </c>
      <c r="C6" s="297" t="s">
        <v>3038</v>
      </c>
      <c r="D6" s="288"/>
      <c r="E6" s="187">
        <f t="shared" si="1"/>
        <v>0</v>
      </c>
      <c r="F6" s="187">
        <v>0</v>
      </c>
      <c r="G6" s="187"/>
      <c r="H6" s="187"/>
      <c r="I6" s="298">
        <f>IF(AND($I$3=12,OR($H$3=3,$H$3=9),OR($J$3&lt;&gt;"NE",$K$3&lt;&gt;"NE",$L$3&lt;&gt;"NE",$M$3&lt;&gt;"NE",$N$3&lt;&gt;"DA")),1,0)</f>
        <v>0</v>
      </c>
      <c r="J6" s="298">
        <f>IF(AND($I$3=12,$H$3=6,OR($J$3&lt;&gt;"DA",$K$3&lt;&gt;"NE",$L$3&lt;&gt;"NE",$M$3&lt;&gt;"NE",$N$3&lt;&gt;"DA")),1,0)</f>
        <v>0</v>
      </c>
      <c r="K6" s="289">
        <f>IF(AND($I$3=12,$H$3=12,OR(J3&lt;&gt;"DA",K3&lt;&gt;"DA",L3&lt;&gt;"DA",M3&lt;&gt;"DA",N3&lt;&gt;"DA")),1,0)</f>
        <v>0</v>
      </c>
      <c r="L6" s="187"/>
      <c r="M6" s="187"/>
      <c r="N6" s="187"/>
      <c r="O6" s="187"/>
      <c r="P6" s="187"/>
    </row>
    <row r="7" spans="1:16" ht="65.25" customHeight="1" x14ac:dyDescent="0.2">
      <c r="A7" s="295">
        <v>3</v>
      </c>
      <c r="B7" s="296" t="str">
        <f t="shared" si="0"/>
        <v>O.K.</v>
      </c>
      <c r="C7" s="297" t="s">
        <v>3039</v>
      </c>
      <c r="D7" s="288"/>
      <c r="E7" s="187">
        <f t="shared" si="1"/>
        <v>0</v>
      </c>
      <c r="F7" s="187">
        <v>0</v>
      </c>
      <c r="G7" s="187"/>
      <c r="H7" s="187"/>
      <c r="I7" s="289">
        <f>IF(AND($I$3=13,OR($H$3=3,$H$3=9),OR($J$3&lt;&gt;"DA",$K$3&lt;&gt;"NE",$L$3&lt;&gt;"NE",$M$3&lt;&gt;"NE",$N$3&lt;&gt;"NE")),1,0)</f>
        <v>0</v>
      </c>
      <c r="J7" s="289">
        <f>IF(AND($I$3=13,$H$3=6,OR($J$3&lt;&gt;"DA",$K$3&lt;&gt;"NE",$L$3&lt;&gt;"NE",$M$3&lt;&gt;"NE",$N$3&lt;&gt;"NE")),1,0)</f>
        <v>0</v>
      </c>
      <c r="K7" s="289">
        <f>IF(AND($I$3=13,$H$3=12,OR($J$3&lt;&gt;"DA",$K$3&lt;&gt;"DA",$L$3&lt;&gt;"DA",$M$3&lt;&gt;"DA",$N$3&lt;&gt;"NE")),1,0)</f>
        <v>0</v>
      </c>
      <c r="L7" s="187"/>
      <c r="M7" s="187"/>
      <c r="N7" s="187"/>
      <c r="O7" s="187"/>
      <c r="P7" s="187"/>
    </row>
    <row r="8" spans="1:16" ht="74.25" customHeight="1" x14ac:dyDescent="0.2">
      <c r="A8" s="295">
        <v>4</v>
      </c>
      <c r="B8" s="296" t="str">
        <f t="shared" si="0"/>
        <v>O.K.</v>
      </c>
      <c r="C8" s="297" t="s">
        <v>3040</v>
      </c>
      <c r="D8" s="288"/>
      <c r="E8" s="187">
        <f t="shared" si="1"/>
        <v>0</v>
      </c>
      <c r="F8" s="187">
        <v>0</v>
      </c>
      <c r="G8" s="187"/>
      <c r="H8" s="187"/>
      <c r="I8" s="289">
        <f>IF(AND($I$3=21,OR($H$3=3,$H$3=9),OR($J$3&lt;&gt;"DA",$K$3&lt;&gt;"NE",$L$3&lt;&gt;"NE",$M$3&lt;&gt;"NE",$N$3&lt;&gt;"NE")),1,0)</f>
        <v>0</v>
      </c>
      <c r="J8" s="289">
        <f>IF(AND($I$3=21,$H$3=6,OR($J$3&lt;&gt;"DA",$K$3&lt;&gt;"NE",$L$3&lt;&gt;"NE",$M$3&lt;&gt;"NE",$N$3&lt;&gt;"DA")),1,0)</f>
        <v>0</v>
      </c>
      <c r="K8" s="289">
        <f>IF(AND($I$3=21,$H$3=12,OR($J$3&lt;&gt;"DA",$K$3&lt;&gt;"DA",$L$3&lt;&gt;"DA",$M$3&lt;&gt;"DA",$N$3&lt;&gt;"DA")),1,0)</f>
        <v>0</v>
      </c>
      <c r="L8" s="187"/>
      <c r="M8" s="187"/>
      <c r="N8" s="187"/>
      <c r="O8" s="187"/>
      <c r="P8" s="187"/>
    </row>
    <row r="9" spans="1:16" ht="62.25" customHeight="1" x14ac:dyDescent="0.2">
      <c r="A9" s="295">
        <v>5</v>
      </c>
      <c r="B9" s="296" t="str">
        <f t="shared" si="0"/>
        <v>O.K.</v>
      </c>
      <c r="C9" s="297" t="s">
        <v>3041</v>
      </c>
      <c r="D9" s="288"/>
      <c r="E9" s="187">
        <f t="shared" si="1"/>
        <v>0</v>
      </c>
      <c r="F9" s="187">
        <v>0</v>
      </c>
      <c r="G9" s="187"/>
      <c r="H9" s="187"/>
      <c r="I9" s="289">
        <f>IF(AND($I$3=22,OR($H$3=3,$H$3=9),OR($J$3&lt;&gt;"DA",$K$3&lt;&gt;"NE",$L$3&lt;&gt;"NE",$M$3&lt;&gt;"NE",$N$3&lt;&gt;"DA")),1,0)</f>
        <v>0</v>
      </c>
      <c r="J9" s="289">
        <f>IF(AND($I$3=22,$H$3=6,OR($J$3&lt;&gt;"DA",$K$3&lt;&gt;"NE",$L$3&lt;&gt;"NE",$M$3&lt;&gt;"NE",$N$3&lt;&gt;"DA")),1,0)</f>
        <v>0</v>
      </c>
      <c r="K9" s="289">
        <f>IF(AND($I$3=22,$H$3=12,OR($J$3&lt;&gt;"DA",$K$3&lt;&gt;"DA",$L$3&lt;&gt;"DA",$M$3&lt;&gt;"DA",$N$3&lt;&gt;"DA")),1,0)</f>
        <v>0</v>
      </c>
      <c r="L9" s="187"/>
      <c r="M9" s="187"/>
      <c r="N9" s="187"/>
      <c r="O9" s="187"/>
      <c r="P9" s="187"/>
    </row>
    <row r="10" spans="1:16" ht="75.75" customHeight="1" x14ac:dyDescent="0.2">
      <c r="A10" s="295">
        <v>6</v>
      </c>
      <c r="B10" s="296" t="str">
        <f t="shared" si="0"/>
        <v>O.K.</v>
      </c>
      <c r="C10" s="297" t="s">
        <v>3042</v>
      </c>
      <c r="D10" s="288"/>
      <c r="E10" s="187">
        <f t="shared" si="1"/>
        <v>0</v>
      </c>
      <c r="F10" s="187">
        <v>0</v>
      </c>
      <c r="G10" s="187"/>
      <c r="H10" s="187"/>
      <c r="I10" s="289">
        <f>IF(AND($I$3=23,OR($H$3=3,$H$3=9)),1,0)</f>
        <v>0</v>
      </c>
      <c r="J10" s="289">
        <f>IF(AND($I$3=23,$H$3=6,OR($J$3&lt;&gt;"DA",$K$3&lt;&gt;"NE",$L$3&lt;&gt;"NE",$M$3&lt;&gt;"NE",$N$3&lt;&gt;"DA")),1,0)</f>
        <v>0</v>
      </c>
      <c r="K10" s="289">
        <f>IF(AND($I$3=23,$H$3=12,OR($J$3&lt;&gt;"DA",$K$3&lt;&gt;"DA",$L$3&lt;&gt;"DA",$M$3&lt;&gt;"DA",$N$3&lt;&gt;"DA")),1,0)</f>
        <v>0</v>
      </c>
      <c r="L10" s="187"/>
      <c r="M10" s="187"/>
      <c r="N10" s="187"/>
      <c r="O10" s="187"/>
      <c r="P10" s="187"/>
    </row>
    <row r="11" spans="1:16" ht="71.25" customHeight="1" x14ac:dyDescent="0.2">
      <c r="A11" s="295">
        <v>7</v>
      </c>
      <c r="B11" s="296" t="str">
        <f t="shared" si="0"/>
        <v>O.K.</v>
      </c>
      <c r="C11" s="297" t="s">
        <v>3043</v>
      </c>
      <c r="D11" s="288"/>
      <c r="E11" s="187">
        <f t="shared" si="1"/>
        <v>0</v>
      </c>
      <c r="F11" s="187">
        <v>0</v>
      </c>
      <c r="G11" s="187"/>
      <c r="H11" s="187"/>
      <c r="I11" s="289">
        <f>IF(AND($I$3=31,OR($H$3=3,$H$3=9),OR($J$3&lt;&gt;"DA",$K$3&lt;&gt;"NE",$L$3&lt;&gt;"NE",$M$3&lt;&gt;"NE",$N$3&lt;&gt;"NE")),1,0)</f>
        <v>0</v>
      </c>
      <c r="J11" s="289">
        <f>IF(AND($I$3=31,$H$3=6,OR($J$3&lt;&gt;"DA",$K$3&lt;&gt;"NE",$L$3&lt;&gt;"NE",$M$3&lt;&gt;"NE",$N$3&lt;&gt;"DA")),1,0)</f>
        <v>0</v>
      </c>
      <c r="K11" s="289">
        <f>IF(AND($I$3=31,$H$3=12,OR($J$3&lt;&gt;"DA",$K$3&lt;&gt;"DA",$L$3&lt;&gt;"DA",$M$3&lt;&gt;"DA",$N$3&lt;&gt;"DA")),1,0)</f>
        <v>0</v>
      </c>
      <c r="L11" s="187"/>
      <c r="M11" s="299"/>
      <c r="N11" s="187"/>
      <c r="O11" s="187"/>
      <c r="P11" s="187"/>
    </row>
    <row r="12" spans="1:16" ht="66" customHeight="1" x14ac:dyDescent="0.2">
      <c r="A12" s="295">
        <v>8</v>
      </c>
      <c r="B12" s="296" t="str">
        <f t="shared" si="0"/>
        <v>O.K.</v>
      </c>
      <c r="C12" s="297" t="s">
        <v>3044</v>
      </c>
      <c r="D12" s="288"/>
      <c r="E12" s="187">
        <f t="shared" si="1"/>
        <v>0</v>
      </c>
      <c r="F12" s="187">
        <v>0</v>
      </c>
      <c r="G12" s="187"/>
      <c r="H12" s="187"/>
      <c r="I12" s="289">
        <f>IF(AND($I$3=41,OR($H$3=3,$H$3=9),OR($J$3&lt;&gt;"DA",$K$3&lt;&gt;"NE",$L$3&lt;&gt;"NE",$M$3&lt;&gt;"NE",$N$3&lt;&gt;"DA")),1,0)</f>
        <v>0</v>
      </c>
      <c r="J12" s="289">
        <f>IF(AND($I$3=41,$H$3=6,OR($J$3&lt;&gt;"DA",$K$3&lt;&gt;"NE",$L$3&lt;&gt;"NE",$M$3&lt;&gt;"NE",$N$3&lt;&gt;"DA")),1,0)</f>
        <v>0</v>
      </c>
      <c r="K12" s="289">
        <f>IF(AND($I$3=41,$H$3=12,OR($J$3&lt;&gt;"DA",$K$3&lt;&gt;"DA",$L$3&lt;&gt;"DA",$M$3&lt;&gt;"DA",$N$3&lt;&gt;"DA")),1,0)</f>
        <v>0</v>
      </c>
      <c r="L12" s="187"/>
      <c r="M12" s="187"/>
      <c r="N12" s="187"/>
      <c r="O12" s="187"/>
      <c r="P12" s="187"/>
    </row>
    <row r="13" spans="1:16" ht="75" customHeight="1" x14ac:dyDescent="0.2">
      <c r="A13" s="295">
        <v>9</v>
      </c>
      <c r="B13" s="296" t="str">
        <f t="shared" si="0"/>
        <v>O.K.</v>
      </c>
      <c r="C13" s="297" t="s">
        <v>3045</v>
      </c>
      <c r="D13" s="288"/>
      <c r="E13" s="187">
        <f t="shared" si="1"/>
        <v>0</v>
      </c>
      <c r="F13" s="187">
        <v>0</v>
      </c>
      <c r="G13" s="187"/>
      <c r="H13" s="187"/>
      <c r="I13" s="289">
        <f>IF(AND($I$3=42,OR($H$3=3,$H$3=9),OR($J$3&lt;&gt;"DA",$K$3&lt;&gt;"NE",$L$3&lt;&gt;"NE",$M$3&lt;&gt;"NE",$N$3&lt;&gt;"NE")),1,0)</f>
        <v>0</v>
      </c>
      <c r="J13" s="289">
        <f>IF(AND($I$3=42,$H$3=6,OR($J$3&lt;&gt;"DA",$K$3&lt;&gt;"NE",$L$3&lt;&gt;"NE",$M$3&lt;&gt;"NE",$N$3&lt;&gt;"DA")),1,0)</f>
        <v>0</v>
      </c>
      <c r="K13" s="289">
        <f>IF(AND($I$3=42,$H$3=12,OR($J$3&lt;&gt;"DA",$K$3&lt;&gt;"DA",$L$3&lt;&gt;"DA",$M$3&lt;&gt;"DA",$N$3&lt;&gt;"DA")),1,0)</f>
        <v>0</v>
      </c>
      <c r="L13" s="187"/>
      <c r="M13" s="187"/>
      <c r="N13" s="187"/>
      <c r="O13" s="187"/>
      <c r="P13" s="187"/>
    </row>
    <row r="14" spans="1:16" ht="19.5" customHeight="1" x14ac:dyDescent="0.2">
      <c r="A14" s="12" t="s">
        <v>3046</v>
      </c>
      <c r="B14" s="11"/>
      <c r="C14" s="10"/>
      <c r="D14" s="288"/>
      <c r="E14" s="187">
        <f>SUM(E15:E19)</f>
        <v>0</v>
      </c>
      <c r="F14" s="187">
        <f>SUM(F15:F19)</f>
        <v>0</v>
      </c>
      <c r="G14" s="187"/>
      <c r="H14" s="187"/>
      <c r="I14" s="187"/>
      <c r="J14" s="187"/>
      <c r="K14" s="187"/>
      <c r="L14" s="187"/>
      <c r="M14" s="187"/>
      <c r="N14" s="187"/>
      <c r="O14" s="187"/>
      <c r="P14" s="187"/>
    </row>
    <row r="15" spans="1:16" ht="57" customHeight="1" x14ac:dyDescent="0.2">
      <c r="A15" s="295">
        <v>1</v>
      </c>
      <c r="B15" s="296" t="str">
        <f>IF(E15=1,"Pogreška",IF(F15=1,"Provjera","O.K."))</f>
        <v>O.K.</v>
      </c>
      <c r="C15" s="300" t="s">
        <v>3047</v>
      </c>
      <c r="D15" s="288"/>
      <c r="E15" s="187">
        <f>MAX(G15:K15)</f>
        <v>0</v>
      </c>
      <c r="F15" s="187">
        <f>MAX(L15:O15)</f>
        <v>0</v>
      </c>
      <c r="G15" s="289">
        <f>IF(AND(H3=12,J3="DA",M3="DA",OR(I3=11,I3=21,I3=22,I3=31,I3=41,I3=42),ABS(BILANCA!D170-'PR-RAS'!D647)&gt;0.001),1,0)</f>
        <v>0</v>
      </c>
      <c r="H15" s="289">
        <f>IF(AND(H3=12,J3="DA",M3="DA",OR(I3=11,I3=21,I3=22,I3=31,I3=41,I3=42),ABS(BILANCA!E170-'PR-RAS'!E647)&gt;0.001),1,0)</f>
        <v>0</v>
      </c>
      <c r="I15" s="187"/>
      <c r="J15" s="187"/>
      <c r="K15" s="187"/>
      <c r="L15" s="289">
        <f>IF(AND(H3=12,J3="DA",M3="DA",OR(I3=12,I3=13,I3=23),ABS(BILANCA!D170-'PR-RAS'!D647)&gt;0.001),1,0)</f>
        <v>0</v>
      </c>
      <c r="M15" s="289">
        <f>IF(AND(H3=12,J3="DA",M3="DA",OR(I3=12,I3=13,I3=23),ABS(BILANCA!E170-'PR-RAS'!E647)&gt;0.001),1,0)</f>
        <v>0</v>
      </c>
      <c r="N15" s="187"/>
      <c r="O15" s="187"/>
      <c r="P15" s="187"/>
    </row>
    <row r="16" spans="1:16" ht="42" customHeight="1" x14ac:dyDescent="0.2">
      <c r="A16" s="295">
        <v>2</v>
      </c>
      <c r="B16" s="296" t="str">
        <f>IF(E16=1,"Pogreška",IF(F16=1,"Provjera","O.K."))</f>
        <v>O.K.</v>
      </c>
      <c r="C16" s="300" t="s">
        <v>3048</v>
      </c>
      <c r="D16" s="288"/>
      <c r="E16" s="187">
        <f>MAX(G16:K16)</f>
        <v>0</v>
      </c>
      <c r="F16" s="187">
        <f>MAX(L16:O16)</f>
        <v>0</v>
      </c>
      <c r="G16" s="289">
        <f>IF(AND(H3=12,J3="DA",M3="DA",OR(I3=11,I3=21,I3=22,I3=31,I3=41,I3=42),ABS(BILANCA!D69-'PR-RAS'!D652)&gt;0.001),1,0)</f>
        <v>0</v>
      </c>
      <c r="H16" s="289">
        <f>IF(AND(H3=12,J3="DA",M3="DA",OR(I3=11,I3=21,I3=22,I3=31,I3=41,I3=42),ABS(BILANCA!E69-'PR-RAS'!E652)&gt;0.001),1,0)</f>
        <v>0</v>
      </c>
      <c r="I16" s="301"/>
      <c r="J16" s="187"/>
      <c r="K16" s="187"/>
      <c r="L16" s="289">
        <f>IF(AND(H3=12,J3="DA",M3="DA",OR(I3=12,I3=13,I3=23),ABS(BILANCA!D69-'PR-RAS'!D652)&gt;0.001),1,0)</f>
        <v>0</v>
      </c>
      <c r="M16" s="289">
        <f>IF(AND(H3=12,J3="DA",M3="DA",OR(I3=12,I3=13,I3=23),ABS(BILANCA!E69-'PR-RAS'!E652)&gt;0.001),1,0)</f>
        <v>0</v>
      </c>
      <c r="N16" s="187"/>
      <c r="O16" s="187"/>
      <c r="P16" s="187"/>
    </row>
    <row r="17" spans="1:16" ht="48.75" customHeight="1" x14ac:dyDescent="0.2">
      <c r="A17" s="295">
        <v>3</v>
      </c>
      <c r="B17" s="296" t="str">
        <f>IF(E17=1,"Pogreška",IF(F17=1,"Provjera","O.K."))</f>
        <v>O.K.</v>
      </c>
      <c r="C17" s="300" t="s">
        <v>3049</v>
      </c>
      <c r="D17" s="288"/>
      <c r="E17" s="187">
        <f>MAX(G17:L17)</f>
        <v>0</v>
      </c>
      <c r="F17" s="187">
        <v>0</v>
      </c>
      <c r="G17" s="302">
        <f>IF(AND(H3=12,J3="DA",M3="DA",BILANCA!D246-BILANCA!D250&gt;0.001,OR(ABS(BILANCA!D246-BILANCA!D250-'PR-RAS'!D645)&gt;0.001,ABS('PR-RAS'!D646)&gt;0.001)),1,0)</f>
        <v>0</v>
      </c>
      <c r="H17" s="289">
        <f>IF(AND(H3=12,J3="DA",M3="DA",BILANCA!E246-BILANCA!E250&gt;0.001,OR(ABS(BILANCA!E246-BILANCA!E250-'PR-RAS'!E645)&gt;0.001,ABS('PR-RAS'!E646)&gt;0.001)),1,0)</f>
        <v>0</v>
      </c>
      <c r="I17" s="303">
        <f>IF(AND(H3=12,J3="DA",M3="DA",BILANCA!D250-BILANCA!D246&gt;0.001,OR(ABS(BILANCA!D250-BILANCA!D246-'PR-RAS'!D646)&gt;0.001,ABS('PR-RAS'!D645)&gt;0.001)),1,0)</f>
        <v>0</v>
      </c>
      <c r="J17" s="303">
        <f>IF(AND(H3=12,J3="DA",M3="DA",BILANCA!E250-BILANCA!E246&gt;0.001,OR(ABS(BILANCA!E250-BILANCA!E246-'PR-RAS'!E646)&gt;0.001,ABS('PR-RAS'!E645)&gt;0.001)),1,0)</f>
        <v>0</v>
      </c>
      <c r="K17" s="187"/>
      <c r="L17" s="187"/>
      <c r="M17" s="187"/>
      <c r="N17" s="187"/>
      <c r="O17" s="187"/>
      <c r="P17" s="187"/>
    </row>
    <row r="18" spans="1:16" ht="43.5" customHeight="1" x14ac:dyDescent="0.2">
      <c r="A18" s="295">
        <v>4</v>
      </c>
      <c r="B18" s="296" t="str">
        <f>IF(E18=1,"Pogreška",IF(F18=1,"Provjera","O.K."))</f>
        <v>O.K.</v>
      </c>
      <c r="C18" s="300" t="s">
        <v>3050</v>
      </c>
      <c r="D18" s="288"/>
      <c r="E18" s="187">
        <f>MAX(G18:L18)</f>
        <v>0</v>
      </c>
      <c r="F18" s="187">
        <v>0</v>
      </c>
      <c r="G18" s="302">
        <f>IF(AND(J3="DA",K3="DA",ABS('PR-RAS'!D413-'PR-RAS'!D240-'RAS-funkcijski'!D141)&gt;0.001),1,0)</f>
        <v>0</v>
      </c>
      <c r="H18" s="304">
        <f>IF(AND(J3="DA",K3="DA",ABS('PR-RAS'!E413-'PR-RAS'!E240-'RAS-funkcijski'!E141)&gt;0.001),1,0)</f>
        <v>0</v>
      </c>
      <c r="I18" s="187"/>
      <c r="J18" s="187"/>
      <c r="K18" s="187"/>
      <c r="L18" s="187"/>
      <c r="M18" s="187"/>
      <c r="N18" s="187"/>
      <c r="O18" s="187"/>
      <c r="P18" s="187"/>
    </row>
    <row r="19" spans="1:16" ht="43.5" customHeight="1" x14ac:dyDescent="0.2">
      <c r="A19" s="295">
        <v>5</v>
      </c>
      <c r="B19" s="296" t="str">
        <f>IF(E19=1,"Pogreška",IF(F19=1,"Provjera","O.K."))</f>
        <v>O.K.</v>
      </c>
      <c r="C19" s="300" t="s">
        <v>3051</v>
      </c>
      <c r="D19" s="288"/>
      <c r="E19" s="187">
        <f>MAX(H19:L19)</f>
        <v>0</v>
      </c>
      <c r="F19" s="187">
        <v>0</v>
      </c>
      <c r="H19" s="289">
        <f>IF(AND(H3=12,I3&lt;&gt;13,ABS(BILANCA!E176-BILANCA!E234-OBVEZE!D42)&gt;0.001),1,0)</f>
        <v>0</v>
      </c>
      <c r="I19" s="187"/>
      <c r="J19" s="187"/>
      <c r="K19" s="187"/>
      <c r="L19" s="187"/>
      <c r="M19" s="187"/>
      <c r="N19" s="187"/>
      <c r="O19" s="187"/>
      <c r="P19" s="187"/>
    </row>
    <row r="20" spans="1:16" ht="19.5" customHeight="1" x14ac:dyDescent="0.2">
      <c r="A20" s="12" t="s">
        <v>3052</v>
      </c>
      <c r="B20" s="11"/>
      <c r="C20" s="10"/>
      <c r="D20" s="288"/>
      <c r="E20" s="187">
        <f>SUM(E21:E276)</f>
        <v>0</v>
      </c>
      <c r="F20" s="187">
        <f>SUM(F21:F276)</f>
        <v>4</v>
      </c>
      <c r="G20" s="187"/>
      <c r="H20" s="187"/>
      <c r="I20" s="187"/>
      <c r="J20" s="187"/>
      <c r="K20" s="187"/>
      <c r="L20" s="187"/>
      <c r="M20" s="187"/>
      <c r="N20" s="187"/>
      <c r="O20" s="187"/>
      <c r="P20" s="187"/>
    </row>
    <row r="21" spans="1:16" ht="22.5" customHeight="1" x14ac:dyDescent="0.2">
      <c r="A21" s="295">
        <v>1</v>
      </c>
      <c r="B21" s="296" t="str">
        <f t="shared" ref="B21:B84" si="2">IF(E21=1,"Pogreška",IF(F21=1,"Provjera","O.K."))</f>
        <v>O.K.</v>
      </c>
      <c r="C21" s="300" t="s">
        <v>3053</v>
      </c>
      <c r="D21" s="288"/>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295">
        <v>2</v>
      </c>
      <c r="B22" s="296" t="str">
        <f t="shared" si="2"/>
        <v>O.K.</v>
      </c>
      <c r="C22" s="305" t="s">
        <v>3054</v>
      </c>
      <c r="D22" s="288"/>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295">
        <v>3</v>
      </c>
      <c r="B23" s="296" t="str">
        <f t="shared" si="2"/>
        <v>O.K.</v>
      </c>
      <c r="C23" s="305" t="s">
        <v>3055</v>
      </c>
      <c r="D23" s="288"/>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295">
        <v>4</v>
      </c>
      <c r="B24" s="296" t="str">
        <f t="shared" si="2"/>
        <v>O.K.</v>
      </c>
      <c r="C24" s="305" t="s">
        <v>3056</v>
      </c>
      <c r="D24" s="288"/>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295">
        <v>5</v>
      </c>
      <c r="B25" s="296" t="str">
        <f t="shared" si="2"/>
        <v>O.K.</v>
      </c>
      <c r="C25" s="305" t="s">
        <v>3057</v>
      </c>
      <c r="D25" s="288"/>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295">
        <v>6</v>
      </c>
      <c r="B26" s="296" t="str">
        <f t="shared" si="2"/>
        <v>O.K.</v>
      </c>
      <c r="C26" s="305" t="s">
        <v>3058</v>
      </c>
      <c r="D26" s="288"/>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295">
        <v>7</v>
      </c>
      <c r="B27" s="296" t="str">
        <f t="shared" si="2"/>
        <v>O.K.</v>
      </c>
      <c r="C27" s="305" t="s">
        <v>3059</v>
      </c>
      <c r="D27" s="288"/>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295">
        <v>8</v>
      </c>
      <c r="B28" s="296" t="str">
        <f t="shared" si="2"/>
        <v>O.K.</v>
      </c>
      <c r="C28" s="305" t="s">
        <v>3060</v>
      </c>
      <c r="D28" s="288"/>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295">
        <v>9</v>
      </c>
      <c r="B29" s="296" t="str">
        <f t="shared" si="2"/>
        <v>O.K.</v>
      </c>
      <c r="C29" s="305" t="s">
        <v>3061</v>
      </c>
      <c r="D29" s="288"/>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295">
        <v>10</v>
      </c>
      <c r="B30" s="296" t="str">
        <f t="shared" si="2"/>
        <v>O.K.</v>
      </c>
      <c r="C30" s="305" t="s">
        <v>3062</v>
      </c>
      <c r="D30" s="288"/>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295">
        <v>11</v>
      </c>
      <c r="B31" s="296" t="str">
        <f t="shared" si="2"/>
        <v>O.K.</v>
      </c>
      <c r="C31" s="305" t="s">
        <v>3063</v>
      </c>
      <c r="D31" s="288"/>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295">
        <v>238</v>
      </c>
      <c r="B32" s="296" t="str">
        <f t="shared" si="2"/>
        <v>O.K.</v>
      </c>
      <c r="C32" s="305" t="s">
        <v>3064</v>
      </c>
      <c r="D32" s="288"/>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295">
        <v>239</v>
      </c>
      <c r="B33" s="296" t="str">
        <f t="shared" si="2"/>
        <v>O.K.</v>
      </c>
      <c r="C33" s="305" t="s">
        <v>3065</v>
      </c>
      <c r="D33" s="288"/>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295">
        <v>12</v>
      </c>
      <c r="B34" s="296" t="str">
        <f t="shared" si="2"/>
        <v>O.K.</v>
      </c>
      <c r="C34" s="305" t="s">
        <v>3066</v>
      </c>
      <c r="D34" s="288"/>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295">
        <v>13</v>
      </c>
      <c r="B35" s="296" t="str">
        <f t="shared" si="2"/>
        <v>O.K.</v>
      </c>
      <c r="C35" s="305" t="s">
        <v>3067</v>
      </c>
      <c r="D35" s="288"/>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295">
        <v>14</v>
      </c>
      <c r="B36" s="296" t="str">
        <f t="shared" si="2"/>
        <v>O.K.</v>
      </c>
      <c r="C36" s="305" t="s">
        <v>3068</v>
      </c>
      <c r="D36" s="288"/>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295">
        <v>15</v>
      </c>
      <c r="B37" s="296" t="str">
        <f t="shared" si="2"/>
        <v>O.K.</v>
      </c>
      <c r="C37" s="305" t="s">
        <v>3069</v>
      </c>
      <c r="D37" s="288"/>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295">
        <v>16</v>
      </c>
      <c r="B38" s="296" t="str">
        <f t="shared" si="2"/>
        <v>O.K.</v>
      </c>
      <c r="C38" s="305" t="s">
        <v>3070</v>
      </c>
      <c r="D38" s="288"/>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295">
        <v>240</v>
      </c>
      <c r="B39" s="296" t="str">
        <f t="shared" si="2"/>
        <v>O.K.</v>
      </c>
      <c r="C39" s="305" t="s">
        <v>3071</v>
      </c>
      <c r="D39" s="288"/>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295">
        <v>17</v>
      </c>
      <c r="B40" s="296" t="str">
        <f t="shared" si="2"/>
        <v>O.K.</v>
      </c>
      <c r="C40" s="305" t="s">
        <v>3072</v>
      </c>
      <c r="D40" s="288"/>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295">
        <v>18</v>
      </c>
      <c r="B41" s="296" t="str">
        <f t="shared" si="2"/>
        <v>O.K.</v>
      </c>
      <c r="C41" s="305" t="s">
        <v>3073</v>
      </c>
      <c r="D41" s="288"/>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295">
        <v>19</v>
      </c>
      <c r="B42" s="296" t="str">
        <f t="shared" si="2"/>
        <v>O.K.</v>
      </c>
      <c r="C42" s="305" t="s">
        <v>3074</v>
      </c>
      <c r="D42" s="288"/>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295">
        <v>20</v>
      </c>
      <c r="B43" s="296" t="str">
        <f t="shared" si="2"/>
        <v>O.K.</v>
      </c>
      <c r="C43" s="305" t="s">
        <v>3075</v>
      </c>
      <c r="D43" s="288"/>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295">
        <v>21</v>
      </c>
      <c r="B44" s="296" t="str">
        <f t="shared" si="2"/>
        <v>O.K.</v>
      </c>
      <c r="C44" s="305" t="s">
        <v>3076</v>
      </c>
      <c r="D44" s="288"/>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295">
        <v>22</v>
      </c>
      <c r="B45" s="296" t="str">
        <f t="shared" si="2"/>
        <v>O.K.</v>
      </c>
      <c r="C45" s="305" t="s">
        <v>3077</v>
      </c>
      <c r="D45" s="288"/>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295">
        <v>23</v>
      </c>
      <c r="B46" s="296" t="str">
        <f t="shared" si="2"/>
        <v>O.K.</v>
      </c>
      <c r="C46" s="305" t="s">
        <v>3078</v>
      </c>
      <c r="D46" s="288"/>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295">
        <v>24</v>
      </c>
      <c r="B47" s="296" t="str">
        <f t="shared" si="2"/>
        <v>O.K.</v>
      </c>
      <c r="C47" s="305" t="s">
        <v>3079</v>
      </c>
      <c r="D47" s="288"/>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295">
        <v>25</v>
      </c>
      <c r="B48" s="296" t="str">
        <f t="shared" si="2"/>
        <v>O.K.</v>
      </c>
      <c r="C48" s="305" t="s">
        <v>3080</v>
      </c>
      <c r="D48" s="288"/>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295">
        <v>26</v>
      </c>
      <c r="B49" s="296" t="str">
        <f t="shared" si="2"/>
        <v>O.K.</v>
      </c>
      <c r="C49" s="305" t="s">
        <v>3081</v>
      </c>
      <c r="D49" s="288"/>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295">
        <v>27</v>
      </c>
      <c r="B50" s="296" t="str">
        <f t="shared" si="2"/>
        <v>O.K.</v>
      </c>
      <c r="C50" s="305" t="s">
        <v>3082</v>
      </c>
      <c r="D50" s="288"/>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295">
        <v>28</v>
      </c>
      <c r="B51" s="296" t="str">
        <f t="shared" si="2"/>
        <v>O.K.</v>
      </c>
      <c r="C51" s="305" t="s">
        <v>3083</v>
      </c>
      <c r="D51" s="288"/>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295">
        <v>29</v>
      </c>
      <c r="B52" s="296" t="str">
        <f t="shared" si="2"/>
        <v>O.K.</v>
      </c>
      <c r="C52" s="305" t="s">
        <v>3084</v>
      </c>
      <c r="D52" s="288"/>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295">
        <v>30</v>
      </c>
      <c r="B53" s="296" t="str">
        <f t="shared" si="2"/>
        <v>O.K.</v>
      </c>
      <c r="C53" s="305" t="s">
        <v>3085</v>
      </c>
      <c r="D53" s="288"/>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295">
        <v>31</v>
      </c>
      <c r="B54" s="296" t="str">
        <f t="shared" si="2"/>
        <v>O.K.</v>
      </c>
      <c r="C54" s="305" t="s">
        <v>3086</v>
      </c>
      <c r="D54" s="288"/>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295">
        <v>32</v>
      </c>
      <c r="B55" s="296" t="str">
        <f t="shared" si="2"/>
        <v>O.K.</v>
      </c>
      <c r="C55" s="305" t="s">
        <v>3087</v>
      </c>
      <c r="D55" s="288"/>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295">
        <v>33</v>
      </c>
      <c r="B56" s="296" t="str">
        <f t="shared" si="2"/>
        <v>O.K.</v>
      </c>
      <c r="C56" s="305" t="s">
        <v>3088</v>
      </c>
      <c r="D56" s="288"/>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295">
        <v>34</v>
      </c>
      <c r="B57" s="296" t="str">
        <f t="shared" si="2"/>
        <v>O.K.</v>
      </c>
      <c r="C57" s="305" t="s">
        <v>3089</v>
      </c>
      <c r="D57" s="288"/>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295">
        <v>35</v>
      </c>
      <c r="B58" s="296" t="str">
        <f t="shared" si="2"/>
        <v>O.K.</v>
      </c>
      <c r="C58" s="305" t="s">
        <v>3090</v>
      </c>
      <c r="D58" s="288"/>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295">
        <v>36</v>
      </c>
      <c r="B59" s="296" t="str">
        <f t="shared" si="2"/>
        <v>O.K.</v>
      </c>
      <c r="C59" s="305" t="s">
        <v>3091</v>
      </c>
      <c r="D59" s="288"/>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295">
        <v>37</v>
      </c>
      <c r="B60" s="296" t="str">
        <f t="shared" si="2"/>
        <v>O.K.</v>
      </c>
      <c r="C60" s="305" t="s">
        <v>3092</v>
      </c>
      <c r="D60" s="288"/>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295">
        <v>241</v>
      </c>
      <c r="B61" s="296" t="str">
        <f t="shared" si="2"/>
        <v>O.K.</v>
      </c>
      <c r="C61" s="305" t="s">
        <v>3093</v>
      </c>
      <c r="D61" s="288"/>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295">
        <v>242</v>
      </c>
      <c r="B62" s="296" t="str">
        <f t="shared" si="2"/>
        <v>O.K.</v>
      </c>
      <c r="C62" s="305" t="s">
        <v>3094</v>
      </c>
      <c r="D62" s="288"/>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295">
        <v>243</v>
      </c>
      <c r="B63" s="296" t="str">
        <f t="shared" si="2"/>
        <v>O.K.</v>
      </c>
      <c r="C63" s="305" t="s">
        <v>3095</v>
      </c>
      <c r="D63" s="288"/>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295">
        <v>38</v>
      </c>
      <c r="B64" s="296" t="str">
        <f t="shared" si="2"/>
        <v>O.K.</v>
      </c>
      <c r="C64" s="305" t="s">
        <v>3096</v>
      </c>
      <c r="D64" s="288"/>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295">
        <v>39</v>
      </c>
      <c r="B65" s="296" t="str">
        <f t="shared" si="2"/>
        <v>O.K.</v>
      </c>
      <c r="C65" s="305" t="s">
        <v>3097</v>
      </c>
      <c r="D65" s="288"/>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295">
        <v>40</v>
      </c>
      <c r="B66" s="296" t="str">
        <f t="shared" si="2"/>
        <v>O.K.</v>
      </c>
      <c r="C66" s="305" t="s">
        <v>3098</v>
      </c>
      <c r="D66" s="288"/>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295">
        <v>41</v>
      </c>
      <c r="B67" s="296" t="str">
        <f t="shared" si="2"/>
        <v>O.K.</v>
      </c>
      <c r="C67" s="305" t="s">
        <v>3099</v>
      </c>
      <c r="D67" s="288"/>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295">
        <v>42</v>
      </c>
      <c r="B68" s="296" t="str">
        <f t="shared" si="2"/>
        <v>O.K.</v>
      </c>
      <c r="C68" s="305" t="s">
        <v>3100</v>
      </c>
      <c r="D68" s="288"/>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295">
        <v>43</v>
      </c>
      <c r="B69" s="296" t="str">
        <f t="shared" si="2"/>
        <v>O.K.</v>
      </c>
      <c r="C69" s="305" t="s">
        <v>3101</v>
      </c>
      <c r="D69" s="288"/>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295">
        <v>44</v>
      </c>
      <c r="B70" s="296" t="str">
        <f t="shared" si="2"/>
        <v>O.K.</v>
      </c>
      <c r="C70" s="305" t="s">
        <v>3102</v>
      </c>
      <c r="D70" s="288"/>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295">
        <v>45</v>
      </c>
      <c r="B71" s="296" t="str">
        <f t="shared" si="2"/>
        <v>O.K.</v>
      </c>
      <c r="C71" s="305" t="s">
        <v>3103</v>
      </c>
      <c r="D71" s="288"/>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295">
        <v>46</v>
      </c>
      <c r="B72" s="296" t="str">
        <f t="shared" si="2"/>
        <v>O.K.</v>
      </c>
      <c r="C72" s="305" t="s">
        <v>3104</v>
      </c>
      <c r="D72" s="288"/>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295">
        <v>47</v>
      </c>
      <c r="B73" s="296" t="str">
        <f t="shared" si="2"/>
        <v>O.K.</v>
      </c>
      <c r="C73" s="305" t="s">
        <v>3105</v>
      </c>
      <c r="D73" s="288"/>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295">
        <v>48</v>
      </c>
      <c r="B74" s="296" t="str">
        <f t="shared" si="2"/>
        <v>O.K.</v>
      </c>
      <c r="C74" s="305" t="s">
        <v>3106</v>
      </c>
      <c r="D74" s="288"/>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295">
        <v>244</v>
      </c>
      <c r="B75" s="296" t="str">
        <f t="shared" si="2"/>
        <v>O.K.</v>
      </c>
      <c r="C75" s="305" t="s">
        <v>3107</v>
      </c>
      <c r="D75" s="288"/>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295">
        <v>49</v>
      </c>
      <c r="B76" s="296" t="str">
        <f t="shared" si="2"/>
        <v>O.K.</v>
      </c>
      <c r="C76" s="306" t="s">
        <v>3108</v>
      </c>
      <c r="D76" s="288"/>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295">
        <v>50</v>
      </c>
      <c r="B77" s="296" t="str">
        <f t="shared" si="2"/>
        <v>O.K.</v>
      </c>
      <c r="C77" s="306" t="s">
        <v>3109</v>
      </c>
      <c r="D77" s="288"/>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295">
        <v>51</v>
      </c>
      <c r="B78" s="296" t="str">
        <f t="shared" si="2"/>
        <v>O.K.</v>
      </c>
      <c r="C78" s="306" t="s">
        <v>3110</v>
      </c>
      <c r="D78" s="288"/>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295">
        <v>52</v>
      </c>
      <c r="B79" s="296" t="str">
        <f t="shared" si="2"/>
        <v>O.K.</v>
      </c>
      <c r="C79" s="306" t="s">
        <v>3111</v>
      </c>
      <c r="D79" s="288"/>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295">
        <v>53</v>
      </c>
      <c r="B80" s="296" t="str">
        <f t="shared" si="2"/>
        <v>O.K.</v>
      </c>
      <c r="C80" s="306" t="s">
        <v>3112</v>
      </c>
      <c r="D80" s="288"/>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295">
        <v>54</v>
      </c>
      <c r="B81" s="296" t="str">
        <f t="shared" si="2"/>
        <v>O.K.</v>
      </c>
      <c r="C81" s="306" t="s">
        <v>3113</v>
      </c>
      <c r="D81" s="288"/>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295">
        <v>55</v>
      </c>
      <c r="B82" s="296" t="str">
        <f t="shared" si="2"/>
        <v>O.K.</v>
      </c>
      <c r="C82" s="306" t="s">
        <v>3114</v>
      </c>
      <c r="D82" s="288"/>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295">
        <v>56</v>
      </c>
      <c r="B83" s="296" t="str">
        <f t="shared" si="2"/>
        <v>O.K.</v>
      </c>
      <c r="C83" s="306" t="s">
        <v>3115</v>
      </c>
      <c r="D83" s="288"/>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295">
        <v>57</v>
      </c>
      <c r="B84" s="296" t="str">
        <f t="shared" si="2"/>
        <v>O.K.</v>
      </c>
      <c r="C84" s="306" t="s">
        <v>3116</v>
      </c>
      <c r="D84" s="288"/>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295">
        <v>58</v>
      </c>
      <c r="B85" s="296" t="str">
        <f t="shared" ref="B85:B148" si="5">IF(E85=1,"Pogreška",IF(F85=1,"Provjera","O.K."))</f>
        <v>O.K.</v>
      </c>
      <c r="C85" s="306" t="s">
        <v>3117</v>
      </c>
      <c r="D85" s="288"/>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295">
        <v>59</v>
      </c>
      <c r="B86" s="296" t="str">
        <f t="shared" si="5"/>
        <v>O.K.</v>
      </c>
      <c r="C86" s="305" t="s">
        <v>3118</v>
      </c>
      <c r="D86" s="288"/>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295">
        <v>60</v>
      </c>
      <c r="B87" s="296" t="str">
        <f t="shared" si="5"/>
        <v>O.K.</v>
      </c>
      <c r="C87" s="306" t="s">
        <v>3119</v>
      </c>
      <c r="D87" s="288"/>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295">
        <v>61</v>
      </c>
      <c r="B88" s="296" t="str">
        <f t="shared" si="5"/>
        <v>O.K.</v>
      </c>
      <c r="C88" s="306" t="s">
        <v>3120</v>
      </c>
      <c r="D88" s="288"/>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295">
        <v>62</v>
      </c>
      <c r="B89" s="296" t="str">
        <f t="shared" si="5"/>
        <v>O.K.</v>
      </c>
      <c r="C89" s="306" t="s">
        <v>3121</v>
      </c>
      <c r="D89" s="288"/>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295">
        <v>63</v>
      </c>
      <c r="B90" s="296" t="str">
        <f t="shared" si="5"/>
        <v>O.K.</v>
      </c>
      <c r="C90" s="306" t="s">
        <v>3122</v>
      </c>
      <c r="D90" s="288"/>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295">
        <v>64</v>
      </c>
      <c r="B91" s="296" t="str">
        <f t="shared" si="5"/>
        <v>O.K.</v>
      </c>
      <c r="C91" s="306" t="s">
        <v>3123</v>
      </c>
      <c r="D91" s="288"/>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295">
        <v>65</v>
      </c>
      <c r="B92" s="296" t="str">
        <f t="shared" si="5"/>
        <v>O.K.</v>
      </c>
      <c r="C92" s="306" t="s">
        <v>3124</v>
      </c>
      <c r="D92" s="288"/>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295">
        <v>66</v>
      </c>
      <c r="B93" s="296" t="str">
        <f t="shared" si="5"/>
        <v>O.K.</v>
      </c>
      <c r="C93" s="305" t="s">
        <v>3125</v>
      </c>
      <c r="D93" s="288"/>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295">
        <v>67</v>
      </c>
      <c r="B94" s="296" t="str">
        <f t="shared" si="5"/>
        <v>O.K.</v>
      </c>
      <c r="C94" s="305" t="s">
        <v>3126</v>
      </c>
      <c r="D94" s="288"/>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295">
        <v>68</v>
      </c>
      <c r="B95" s="296" t="str">
        <f t="shared" si="5"/>
        <v>O.K.</v>
      </c>
      <c r="C95" s="305" t="s">
        <v>3127</v>
      </c>
      <c r="D95" s="288"/>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295">
        <v>69</v>
      </c>
      <c r="B96" s="296" t="str">
        <f t="shared" si="5"/>
        <v>O.K.</v>
      </c>
      <c r="C96" s="305" t="s">
        <v>3128</v>
      </c>
      <c r="D96" s="288"/>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295">
        <v>70</v>
      </c>
      <c r="B97" s="296" t="str">
        <f t="shared" si="5"/>
        <v>O.K.</v>
      </c>
      <c r="C97" s="305" t="s">
        <v>3129</v>
      </c>
      <c r="D97" s="288"/>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295">
        <v>71</v>
      </c>
      <c r="B98" s="296" t="str">
        <f t="shared" si="5"/>
        <v>O.K.</v>
      </c>
      <c r="C98" s="305" t="s">
        <v>3130</v>
      </c>
      <c r="D98" s="288"/>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295">
        <v>72</v>
      </c>
      <c r="B99" s="296" t="str">
        <f t="shared" si="5"/>
        <v>O.K.</v>
      </c>
      <c r="C99" s="305" t="s">
        <v>3131</v>
      </c>
      <c r="D99" s="288"/>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295">
        <v>73</v>
      </c>
      <c r="B100" s="296" t="str">
        <f t="shared" si="5"/>
        <v>O.K.</v>
      </c>
      <c r="C100" s="305" t="s">
        <v>3132</v>
      </c>
      <c r="D100" s="288"/>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295">
        <v>74</v>
      </c>
      <c r="B101" s="296" t="str">
        <f t="shared" si="5"/>
        <v>O.K.</v>
      </c>
      <c r="C101" s="305" t="s">
        <v>3133</v>
      </c>
      <c r="D101" s="288"/>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295">
        <v>75</v>
      </c>
      <c r="B102" s="296" t="str">
        <f t="shared" si="5"/>
        <v>O.K.</v>
      </c>
      <c r="C102" s="305" t="s">
        <v>3134</v>
      </c>
      <c r="D102" s="288"/>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295">
        <v>76</v>
      </c>
      <c r="B103" s="296" t="str">
        <f t="shared" si="5"/>
        <v>O.K.</v>
      </c>
      <c r="C103" s="305" t="s">
        <v>3135</v>
      </c>
      <c r="D103" s="288"/>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295">
        <v>77</v>
      </c>
      <c r="B104" s="296" t="str">
        <f t="shared" si="5"/>
        <v>O.K.</v>
      </c>
      <c r="C104" s="305" t="s">
        <v>3136</v>
      </c>
      <c r="D104" s="288"/>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295">
        <v>78</v>
      </c>
      <c r="B105" s="296" t="str">
        <f t="shared" si="5"/>
        <v>O.K.</v>
      </c>
      <c r="C105" s="305" t="s">
        <v>3137</v>
      </c>
      <c r="D105" s="288"/>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295">
        <v>79</v>
      </c>
      <c r="B106" s="296" t="str">
        <f t="shared" si="5"/>
        <v>O.K.</v>
      </c>
      <c r="C106" s="305" t="s">
        <v>3138</v>
      </c>
      <c r="D106" s="288"/>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295">
        <v>80</v>
      </c>
      <c r="B107" s="296" t="str">
        <f t="shared" si="5"/>
        <v>O.K.</v>
      </c>
      <c r="C107" s="305" t="s">
        <v>3139</v>
      </c>
      <c r="D107" s="288"/>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295">
        <v>81</v>
      </c>
      <c r="B108" s="296" t="str">
        <f t="shared" si="5"/>
        <v>O.K.</v>
      </c>
      <c r="C108" s="305" t="s">
        <v>3140</v>
      </c>
      <c r="D108" s="288"/>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295">
        <v>82</v>
      </c>
      <c r="B109" s="296" t="str">
        <f t="shared" si="5"/>
        <v>O.K.</v>
      </c>
      <c r="C109" s="305" t="s">
        <v>3141</v>
      </c>
      <c r="D109" s="288"/>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295">
        <v>83</v>
      </c>
      <c r="B110" s="296" t="str">
        <f t="shared" si="5"/>
        <v>O.K.</v>
      </c>
      <c r="C110" s="305" t="s">
        <v>3142</v>
      </c>
      <c r="D110" s="288"/>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295">
        <v>84</v>
      </c>
      <c r="B111" s="296" t="str">
        <f t="shared" si="5"/>
        <v>O.K.</v>
      </c>
      <c r="C111" s="305" t="s">
        <v>3143</v>
      </c>
      <c r="D111" s="288"/>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295">
        <v>85</v>
      </c>
      <c r="B112" s="296" t="str">
        <f t="shared" si="5"/>
        <v>O.K.</v>
      </c>
      <c r="C112" s="305" t="s">
        <v>3144</v>
      </c>
      <c r="D112" s="288"/>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295">
        <v>86</v>
      </c>
      <c r="B113" s="296" t="str">
        <f t="shared" si="5"/>
        <v>O.K.</v>
      </c>
      <c r="C113" s="305" t="s">
        <v>3145</v>
      </c>
      <c r="D113" s="288"/>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295">
        <v>87</v>
      </c>
      <c r="B114" s="296" t="str">
        <f t="shared" si="5"/>
        <v>O.K.</v>
      </c>
      <c r="C114" s="305" t="s">
        <v>3146</v>
      </c>
      <c r="D114" s="288"/>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295">
        <v>88</v>
      </c>
      <c r="B115" s="296" t="str">
        <f t="shared" si="5"/>
        <v>O.K.</v>
      </c>
      <c r="C115" s="305" t="s">
        <v>3147</v>
      </c>
      <c r="D115" s="288"/>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295">
        <v>89</v>
      </c>
      <c r="B116" s="296" t="str">
        <f t="shared" si="5"/>
        <v>O.K.</v>
      </c>
      <c r="C116" s="305" t="s">
        <v>3148</v>
      </c>
      <c r="D116" s="288"/>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295">
        <v>90</v>
      </c>
      <c r="B117" s="296" t="str">
        <f t="shared" si="5"/>
        <v>O.K.</v>
      </c>
      <c r="C117" s="305" t="s">
        <v>3149</v>
      </c>
      <c r="D117" s="288"/>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295">
        <v>91</v>
      </c>
      <c r="B118" s="296" t="str">
        <f t="shared" si="5"/>
        <v>O.K.</v>
      </c>
      <c r="C118" s="305" t="s">
        <v>3150</v>
      </c>
      <c r="D118" s="288"/>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295">
        <v>92</v>
      </c>
      <c r="B119" s="296" t="str">
        <f t="shared" si="5"/>
        <v>O.K.</v>
      </c>
      <c r="C119" s="306" t="s">
        <v>3151</v>
      </c>
      <c r="D119" s="288"/>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295">
        <v>93</v>
      </c>
      <c r="B120" s="296" t="str">
        <f t="shared" si="5"/>
        <v>O.K.</v>
      </c>
      <c r="C120" s="306" t="s">
        <v>3152</v>
      </c>
      <c r="D120" s="288"/>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295">
        <v>94</v>
      </c>
      <c r="B121" s="296" t="str">
        <f t="shared" si="5"/>
        <v>O.K.</v>
      </c>
      <c r="C121" s="306" t="s">
        <v>3153</v>
      </c>
      <c r="D121" s="288"/>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295">
        <v>95</v>
      </c>
      <c r="B122" s="296" t="str">
        <f t="shared" si="5"/>
        <v>O.K.</v>
      </c>
      <c r="C122" s="306" t="s">
        <v>3154</v>
      </c>
      <c r="D122" s="288"/>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295">
        <v>96</v>
      </c>
      <c r="B123" s="296" t="str">
        <f t="shared" si="5"/>
        <v>O.K.</v>
      </c>
      <c r="C123" s="306" t="s">
        <v>3155</v>
      </c>
      <c r="D123" s="288"/>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295">
        <v>97</v>
      </c>
      <c r="B124" s="296" t="str">
        <f t="shared" si="5"/>
        <v>O.K.</v>
      </c>
      <c r="C124" s="306" t="s">
        <v>3156</v>
      </c>
      <c r="D124" s="288"/>
      <c r="E124" s="187">
        <f t="shared" si="6"/>
        <v>0</v>
      </c>
      <c r="F124" s="187">
        <f t="shared" si="7"/>
        <v>0</v>
      </c>
      <c r="G124" s="187">
        <f>IF(ROUND(SUM('PR-RAS'!D921),2)&gt;ROUND('PR-RAS'!D544,2),1,0)</f>
        <v>0</v>
      </c>
      <c r="H124" s="187">
        <f>IF(ROUND(SUM('PR-RAS'!E921),2)&gt;ROUND('PR-RAS'!E544,2),1,0)</f>
        <v>0</v>
      </c>
      <c r="I124" s="187"/>
      <c r="J124" s="187"/>
      <c r="K124" s="187"/>
      <c r="L124" s="187"/>
      <c r="M124" s="187"/>
      <c r="N124" s="187"/>
      <c r="O124" s="187"/>
      <c r="P124" s="187"/>
    </row>
    <row r="125" spans="1:16" ht="15" customHeight="1" x14ac:dyDescent="0.2">
      <c r="A125" s="295">
        <v>98</v>
      </c>
      <c r="B125" s="296" t="str">
        <f t="shared" si="5"/>
        <v>O.K.</v>
      </c>
      <c r="C125" s="306" t="s">
        <v>3157</v>
      </c>
      <c r="D125" s="288"/>
      <c r="E125" s="187">
        <f t="shared" si="6"/>
        <v>0</v>
      </c>
      <c r="F125" s="187">
        <f t="shared" si="7"/>
        <v>0</v>
      </c>
      <c r="G125" s="187">
        <f>IF(ROUND(SUM('PR-RAS'!D922),2)&gt;ROUND('PR-RAS'!D545,2),1,0)</f>
        <v>0</v>
      </c>
      <c r="H125" s="187">
        <f>IF(ROUND(SUM('PR-RAS'!E922),2)&gt;ROUND('PR-RAS'!E545,2),1,0)</f>
        <v>0</v>
      </c>
      <c r="I125" s="187"/>
      <c r="J125" s="187"/>
      <c r="K125" s="187"/>
      <c r="L125" s="187"/>
      <c r="M125" s="187"/>
      <c r="N125" s="187"/>
      <c r="O125" s="187"/>
      <c r="P125" s="187"/>
    </row>
    <row r="126" spans="1:16" ht="15" customHeight="1" x14ac:dyDescent="0.2">
      <c r="A126" s="295">
        <v>99</v>
      </c>
      <c r="B126" s="296" t="str">
        <f t="shared" si="5"/>
        <v>O.K.</v>
      </c>
      <c r="C126" s="306" t="s">
        <v>3158</v>
      </c>
      <c r="D126" s="288"/>
      <c r="E126" s="187">
        <f t="shared" si="6"/>
        <v>0</v>
      </c>
      <c r="F126" s="187">
        <f t="shared" si="7"/>
        <v>0</v>
      </c>
      <c r="G126" s="187">
        <f>IF(ROUND(SUM('PR-RAS'!D923),2)&gt;ROUND('PR-RAS'!D546,2),1,0)</f>
        <v>0</v>
      </c>
      <c r="H126" s="187">
        <f>IF(ROUND(SUM('PR-RAS'!E923),2)&gt;ROUND('PR-RAS'!E546,2),1,0)</f>
        <v>0</v>
      </c>
      <c r="I126" s="187"/>
      <c r="J126" s="187"/>
      <c r="K126" s="187"/>
      <c r="L126" s="187"/>
      <c r="M126" s="187"/>
      <c r="N126" s="187"/>
      <c r="O126" s="187"/>
      <c r="P126" s="187"/>
    </row>
    <row r="127" spans="1:16" ht="15" customHeight="1" x14ac:dyDescent="0.2">
      <c r="A127" s="295">
        <v>100</v>
      </c>
      <c r="B127" s="296" t="str">
        <f t="shared" si="5"/>
        <v>O.K.</v>
      </c>
      <c r="C127" s="306" t="s">
        <v>3159</v>
      </c>
      <c r="D127" s="288"/>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295">
        <v>101</v>
      </c>
      <c r="B128" s="296" t="str">
        <f t="shared" si="5"/>
        <v>O.K.</v>
      </c>
      <c r="C128" s="306" t="s">
        <v>3160</v>
      </c>
      <c r="D128" s="288"/>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295">
        <v>102</v>
      </c>
      <c r="B129" s="296" t="str">
        <f t="shared" si="5"/>
        <v>O.K.</v>
      </c>
      <c r="C129" s="306" t="s">
        <v>3161</v>
      </c>
      <c r="D129" s="288"/>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295">
        <v>103</v>
      </c>
      <c r="B130" s="296" t="str">
        <f t="shared" si="5"/>
        <v>O.K.</v>
      </c>
      <c r="C130" s="306" t="s">
        <v>3162</v>
      </c>
      <c r="D130" s="288"/>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295">
        <v>104</v>
      </c>
      <c r="B131" s="296" t="str">
        <f t="shared" si="5"/>
        <v>O.K.</v>
      </c>
      <c r="C131" s="306" t="s">
        <v>3163</v>
      </c>
      <c r="D131" s="288"/>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295">
        <v>105</v>
      </c>
      <c r="B132" s="296" t="str">
        <f t="shared" si="5"/>
        <v>O.K.</v>
      </c>
      <c r="C132" s="306" t="s">
        <v>3164</v>
      </c>
      <c r="D132" s="288"/>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295">
        <v>106</v>
      </c>
      <c r="B133" s="296" t="str">
        <f t="shared" si="5"/>
        <v>O.K.</v>
      </c>
      <c r="C133" s="306" t="s">
        <v>3165</v>
      </c>
      <c r="D133" s="288"/>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295">
        <v>107</v>
      </c>
      <c r="B134" s="296" t="str">
        <f t="shared" si="5"/>
        <v>O.K.</v>
      </c>
      <c r="C134" s="306" t="s">
        <v>3166</v>
      </c>
      <c r="D134" s="288"/>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295">
        <v>108</v>
      </c>
      <c r="B135" s="296" t="str">
        <f t="shared" si="5"/>
        <v>O.K.</v>
      </c>
      <c r="C135" s="306" t="s">
        <v>3167</v>
      </c>
      <c r="D135" s="288"/>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295">
        <v>109</v>
      </c>
      <c r="B136" s="296" t="str">
        <f t="shared" si="5"/>
        <v>O.K.</v>
      </c>
      <c r="C136" s="305" t="s">
        <v>3168</v>
      </c>
      <c r="D136" s="288"/>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295">
        <v>110</v>
      </c>
      <c r="B137" s="296" t="str">
        <f t="shared" si="5"/>
        <v>O.K.</v>
      </c>
      <c r="C137" s="305" t="s">
        <v>3169</v>
      </c>
      <c r="D137" s="288"/>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295">
        <v>111</v>
      </c>
      <c r="B138" s="296" t="str">
        <f t="shared" si="5"/>
        <v>O.K.</v>
      </c>
      <c r="C138" s="305" t="s">
        <v>3170</v>
      </c>
      <c r="D138" s="288"/>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295">
        <v>112</v>
      </c>
      <c r="B139" s="296" t="str">
        <f t="shared" si="5"/>
        <v>O.K.</v>
      </c>
      <c r="C139" s="305" t="s">
        <v>3171</v>
      </c>
      <c r="D139" s="288"/>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295">
        <v>113</v>
      </c>
      <c r="B140" s="296" t="str">
        <f t="shared" si="5"/>
        <v>O.K.</v>
      </c>
      <c r="C140" s="305" t="s">
        <v>3172</v>
      </c>
      <c r="D140" s="288"/>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295">
        <v>114</v>
      </c>
      <c r="B141" s="296" t="str">
        <f t="shared" si="5"/>
        <v>O.K.</v>
      </c>
      <c r="C141" s="305" t="s">
        <v>3173</v>
      </c>
      <c r="D141" s="288"/>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295">
        <v>115</v>
      </c>
      <c r="B142" s="296" t="str">
        <f t="shared" si="5"/>
        <v>O.K.</v>
      </c>
      <c r="C142" s="305" t="s">
        <v>3174</v>
      </c>
      <c r="D142" s="288"/>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295">
        <v>116</v>
      </c>
      <c r="B143" s="296" t="str">
        <f t="shared" si="5"/>
        <v>O.K.</v>
      </c>
      <c r="C143" s="305" t="s">
        <v>3175</v>
      </c>
      <c r="D143" s="288"/>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295">
        <v>117</v>
      </c>
      <c r="B144" s="296" t="str">
        <f t="shared" si="5"/>
        <v>O.K.</v>
      </c>
      <c r="C144" s="305" t="s">
        <v>3176</v>
      </c>
      <c r="D144" s="288"/>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295">
        <v>118</v>
      </c>
      <c r="B145" s="296" t="str">
        <f t="shared" si="5"/>
        <v>O.K.</v>
      </c>
      <c r="C145" s="305" t="s">
        <v>3177</v>
      </c>
      <c r="D145" s="288"/>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295">
        <v>119</v>
      </c>
      <c r="B146" s="296" t="str">
        <f t="shared" si="5"/>
        <v>O.K.</v>
      </c>
      <c r="C146" s="305" t="s">
        <v>3178</v>
      </c>
      <c r="D146" s="288"/>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295">
        <v>120</v>
      </c>
      <c r="B147" s="296" t="str">
        <f t="shared" si="5"/>
        <v>O.K.</v>
      </c>
      <c r="C147" s="305" t="s">
        <v>3179</v>
      </c>
      <c r="D147" s="288"/>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295">
        <v>121</v>
      </c>
      <c r="B148" s="296" t="str">
        <f t="shared" si="5"/>
        <v>O.K.</v>
      </c>
      <c r="C148" s="305" t="s">
        <v>3180</v>
      </c>
      <c r="D148" s="288"/>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295">
        <v>122</v>
      </c>
      <c r="B149" s="296" t="str">
        <f t="shared" ref="B149:B212" si="8">IF(E149=1,"Pogreška",IF(F149=1,"Provjera","O.K."))</f>
        <v>O.K.</v>
      </c>
      <c r="C149" s="305" t="s">
        <v>3181</v>
      </c>
      <c r="D149" s="288"/>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295">
        <v>123</v>
      </c>
      <c r="B150" s="296" t="str">
        <f t="shared" si="8"/>
        <v>O.K.</v>
      </c>
      <c r="C150" s="305" t="s">
        <v>3182</v>
      </c>
      <c r="D150" s="288"/>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295">
        <v>124</v>
      </c>
      <c r="B151" s="296" t="str">
        <f t="shared" si="8"/>
        <v>O.K.</v>
      </c>
      <c r="C151" s="307" t="s">
        <v>3183</v>
      </c>
      <c r="D151" s="288"/>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295">
        <v>125</v>
      </c>
      <c r="B152" s="296" t="str">
        <f t="shared" si="8"/>
        <v>O.K.</v>
      </c>
      <c r="C152" s="305" t="s">
        <v>3184</v>
      </c>
      <c r="D152" s="288"/>
      <c r="E152" s="187">
        <f t="shared" si="9"/>
        <v>0</v>
      </c>
      <c r="F152" s="187">
        <f t="shared" si="10"/>
        <v>0</v>
      </c>
      <c r="G152" s="187">
        <f>IF(ROUND('PR-RAS'!D967,2)&gt;ROUND('PR-RAS'!D615,2),1,0)</f>
        <v>0</v>
      </c>
      <c r="H152" s="187">
        <f>IF(ROUND('PR-RAS'!E967,2)&gt;ROUND('PR-RAS'!E615,2),1,0)</f>
        <v>0</v>
      </c>
      <c r="I152" s="308"/>
      <c r="J152" s="308"/>
      <c r="K152" s="187"/>
      <c r="L152" s="187"/>
      <c r="M152" s="187"/>
      <c r="N152" s="187"/>
      <c r="O152" s="187"/>
      <c r="P152" s="187"/>
    </row>
    <row r="153" spans="1:16" ht="15" customHeight="1" x14ac:dyDescent="0.2">
      <c r="A153" s="295">
        <v>126</v>
      </c>
      <c r="B153" s="296" t="str">
        <f t="shared" si="8"/>
        <v>O.K.</v>
      </c>
      <c r="C153" s="305" t="s">
        <v>3185</v>
      </c>
      <c r="D153" s="288"/>
      <c r="E153" s="187">
        <f t="shared" si="9"/>
        <v>0</v>
      </c>
      <c r="F153" s="187">
        <f t="shared" si="10"/>
        <v>0</v>
      </c>
      <c r="G153" s="187">
        <f>IF(ABS('PR-RAS'!D618-SUM('PR-RAS'!D968:D969))&gt;0.001,1,0)</f>
        <v>0</v>
      </c>
      <c r="H153" s="187">
        <f>IF(ABS('PR-RAS'!E618-SUM('PR-RAS'!E968:E969))&gt;0.001,1,0)</f>
        <v>0</v>
      </c>
      <c r="I153" s="308"/>
      <c r="J153" s="308"/>
      <c r="K153" s="187"/>
      <c r="L153" s="187"/>
      <c r="M153" s="187"/>
      <c r="N153" s="187"/>
      <c r="O153" s="187"/>
      <c r="P153" s="187"/>
    </row>
    <row r="154" spans="1:16" ht="15" customHeight="1" x14ac:dyDescent="0.2">
      <c r="A154" s="295">
        <v>127</v>
      </c>
      <c r="B154" s="296" t="str">
        <f t="shared" si="8"/>
        <v>O.K.</v>
      </c>
      <c r="C154" s="305" t="s">
        <v>3186</v>
      </c>
      <c r="D154" s="288"/>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295">
        <v>128</v>
      </c>
      <c r="B155" s="296" t="str">
        <f t="shared" si="8"/>
        <v>O.K.</v>
      </c>
      <c r="C155" s="305" t="s">
        <v>3187</v>
      </c>
      <c r="D155" s="288"/>
      <c r="E155" s="187">
        <f t="shared" si="9"/>
        <v>0</v>
      </c>
      <c r="F155" s="187">
        <f t="shared" si="10"/>
        <v>0</v>
      </c>
      <c r="G155" s="187">
        <f>IF(ABS('PR-RAS'!D620-SUM('PR-RAS'!D972:D973))&gt;0.001,1,0)</f>
        <v>0</v>
      </c>
      <c r="H155" s="187">
        <f>IF(ABS('PR-RAS'!E620-SUM('PR-RAS'!E972:E973))&gt;0.001,1,0)</f>
        <v>0</v>
      </c>
      <c r="I155" s="308"/>
      <c r="J155" s="308"/>
      <c r="K155" s="187"/>
      <c r="L155" s="187"/>
      <c r="M155" s="187"/>
      <c r="N155" s="187"/>
      <c r="O155" s="187"/>
      <c r="P155" s="187"/>
    </row>
    <row r="156" spans="1:16" ht="15" customHeight="1" x14ac:dyDescent="0.2">
      <c r="A156" s="295">
        <v>129</v>
      </c>
      <c r="B156" s="296" t="str">
        <f t="shared" si="8"/>
        <v>O.K.</v>
      </c>
      <c r="C156" s="305" t="s">
        <v>3188</v>
      </c>
      <c r="D156" s="288"/>
      <c r="E156" s="187">
        <f t="shared" si="9"/>
        <v>0</v>
      </c>
      <c r="F156" s="187">
        <f t="shared" si="10"/>
        <v>0</v>
      </c>
      <c r="G156" s="187">
        <f>IF(ABS('PR-RAS'!D621-SUM('PR-RAS'!D974:D975))&gt;0.001,1,0)</f>
        <v>0</v>
      </c>
      <c r="H156" s="187">
        <f>IF(ABS('PR-RAS'!E621-SUM('PR-RAS'!E974:E975))&gt;0.001,1,0)</f>
        <v>0</v>
      </c>
      <c r="I156" s="308"/>
      <c r="J156" s="308"/>
      <c r="K156" s="187"/>
      <c r="L156" s="187"/>
      <c r="M156" s="187"/>
      <c r="N156" s="187"/>
      <c r="O156" s="187"/>
      <c r="P156" s="187"/>
    </row>
    <row r="157" spans="1:16" ht="15" customHeight="1" x14ac:dyDescent="0.2">
      <c r="A157" s="295">
        <v>130</v>
      </c>
      <c r="B157" s="296" t="str">
        <f t="shared" si="8"/>
        <v>O.K.</v>
      </c>
      <c r="C157" s="305" t="s">
        <v>3189</v>
      </c>
      <c r="D157" s="288"/>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295">
        <v>131</v>
      </c>
      <c r="B158" s="296" t="str">
        <f t="shared" si="8"/>
        <v>O.K.</v>
      </c>
      <c r="C158" s="305" t="s">
        <v>3190</v>
      </c>
      <c r="D158" s="288"/>
      <c r="E158" s="187">
        <f t="shared" si="9"/>
        <v>0</v>
      </c>
      <c r="F158" s="187">
        <f t="shared" si="10"/>
        <v>0</v>
      </c>
      <c r="G158" s="187">
        <f>IF(ABS('PR-RAS'!D623-SUM('PR-RAS'!D978:D979))&gt;0.001,1,0)</f>
        <v>0</v>
      </c>
      <c r="H158" s="187">
        <f>IF(ABS('PR-RAS'!E623-SUM('PR-RAS'!E978:E979))&gt;0.001,1,0)</f>
        <v>0</v>
      </c>
      <c r="I158" s="308"/>
      <c r="J158" s="308"/>
      <c r="K158" s="187"/>
      <c r="L158" s="187"/>
      <c r="M158" s="187"/>
      <c r="N158" s="187"/>
      <c r="O158" s="187"/>
      <c r="P158" s="187"/>
    </row>
    <row r="159" spans="1:16" ht="15" customHeight="1" x14ac:dyDescent="0.2">
      <c r="A159" s="295">
        <v>132</v>
      </c>
      <c r="B159" s="296" t="str">
        <f t="shared" si="8"/>
        <v>O.K.</v>
      </c>
      <c r="C159" s="305" t="s">
        <v>3191</v>
      </c>
      <c r="D159" s="288"/>
      <c r="E159" s="187">
        <f t="shared" si="9"/>
        <v>0</v>
      </c>
      <c r="F159" s="187">
        <f t="shared" si="10"/>
        <v>0</v>
      </c>
      <c r="G159" s="187">
        <f>IF(ABS('PR-RAS'!D624-SUM('PR-RAS'!D980:D981))&gt;0.001,1,0)</f>
        <v>0</v>
      </c>
      <c r="H159" s="187">
        <f>IF(ABS('PR-RAS'!E624-SUM('PR-RAS'!E980:E981))&gt;0.001,1,0)</f>
        <v>0</v>
      </c>
      <c r="I159" s="308"/>
      <c r="J159" s="308"/>
      <c r="K159" s="187"/>
      <c r="L159" s="187"/>
      <c r="M159" s="187"/>
      <c r="N159" s="187"/>
      <c r="O159" s="187"/>
      <c r="P159" s="187"/>
    </row>
    <row r="160" spans="1:16" ht="15" customHeight="1" x14ac:dyDescent="0.2">
      <c r="A160" s="295">
        <v>133</v>
      </c>
      <c r="B160" s="296" t="str">
        <f t="shared" si="8"/>
        <v>O.K.</v>
      </c>
      <c r="C160" s="305" t="s">
        <v>3192</v>
      </c>
      <c r="D160" s="288"/>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295">
        <v>135</v>
      </c>
      <c r="B161" s="296" t="str">
        <f t="shared" si="8"/>
        <v>O.K.</v>
      </c>
      <c r="C161" s="307" t="s">
        <v>3193</v>
      </c>
      <c r="D161" s="288"/>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295">
        <v>136</v>
      </c>
      <c r="B162" s="296" t="str">
        <f t="shared" si="8"/>
        <v>O.K.</v>
      </c>
      <c r="C162" s="309" t="s">
        <v>3194</v>
      </c>
      <c r="D162" s="288"/>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295">
        <v>137</v>
      </c>
      <c r="B163" s="296" t="str">
        <f t="shared" si="8"/>
        <v>O.K.</v>
      </c>
      <c r="C163" s="307" t="s">
        <v>3195</v>
      </c>
      <c r="D163" s="288"/>
      <c r="E163" s="187">
        <f t="shared" si="9"/>
        <v>0</v>
      </c>
      <c r="F163" s="187">
        <f t="shared" si="10"/>
        <v>0</v>
      </c>
      <c r="G163" s="187">
        <f>IF(AND(I3=11,MAX('PR-RAS'!D16:E28,'PR-RAS'!D30:E35,'PR-RAS'!D37:E39,'PR-RAS'!D45:E49,'PR-RAS'!D141:E141,'PR-RAS'!D240:E243,'PR-RAS'!D254:E254)&gt;0),1,0)</f>
        <v>0</v>
      </c>
      <c r="H163" s="187"/>
      <c r="I163" s="310"/>
      <c r="J163" s="187"/>
      <c r="K163" s="187"/>
      <c r="L163" s="187"/>
      <c r="M163" s="187"/>
      <c r="N163" s="187"/>
      <c r="O163" s="187"/>
      <c r="P163" s="187"/>
    </row>
    <row r="164" spans="1:16" ht="32.25" customHeight="1" x14ac:dyDescent="0.2">
      <c r="A164" s="295">
        <v>245</v>
      </c>
      <c r="B164" s="296" t="str">
        <f t="shared" si="8"/>
        <v>O.K.</v>
      </c>
      <c r="C164" s="309" t="s">
        <v>3196</v>
      </c>
      <c r="D164" s="288"/>
      <c r="E164" s="187">
        <f t="shared" si="9"/>
        <v>0</v>
      </c>
      <c r="F164" s="187">
        <f t="shared" si="10"/>
        <v>0</v>
      </c>
      <c r="G164" s="187">
        <f>IF(AND(I3=11,MAX('PR-RAS'!D209:E209)&gt;0,O3&lt;&gt;51255,O3&lt;&gt;51263,O3&lt;&gt;51343,O3&lt;&gt;51319,O3&lt;&gt;51298,O3&lt;&gt;51302,O3&lt;&gt;51327,O3&lt;&gt;51335,O3&lt;&gt;51280,O3&lt;&gt;51271),1,0)</f>
        <v>0</v>
      </c>
      <c r="H164" s="187"/>
      <c r="I164" s="310"/>
      <c r="J164" s="187"/>
      <c r="K164" s="187"/>
      <c r="L164" s="187"/>
      <c r="M164" s="187"/>
      <c r="N164" s="187"/>
      <c r="O164" s="187"/>
      <c r="P164" s="187"/>
    </row>
    <row r="165" spans="1:16" ht="30" customHeight="1" x14ac:dyDescent="0.2">
      <c r="A165" s="295">
        <v>138</v>
      </c>
      <c r="B165" s="296" t="str">
        <f t="shared" si="8"/>
        <v>O.K.</v>
      </c>
      <c r="C165" s="307" t="s">
        <v>3197</v>
      </c>
      <c r="D165" s="288"/>
      <c r="E165" s="187">
        <f t="shared" si="9"/>
        <v>0</v>
      </c>
      <c r="F165" s="187">
        <f t="shared" si="10"/>
        <v>0</v>
      </c>
      <c r="G165" s="187">
        <f>IF(AND(I3=11,O3&lt;&gt;47107,MAX('PR-RAS'!D255:E255)&gt;0),1,0)</f>
        <v>0</v>
      </c>
      <c r="H165" s="187">
        <f>IF(AND(I3=11,O3&lt;&gt;47107,MIN('PR-RAS'!D255:E255)&lt;0),1,0)</f>
        <v>0</v>
      </c>
      <c r="I165" s="310"/>
      <c r="J165" s="187"/>
      <c r="K165" s="187"/>
      <c r="L165" s="187"/>
      <c r="M165" s="187"/>
      <c r="N165" s="187"/>
      <c r="O165" s="187"/>
      <c r="P165" s="187"/>
    </row>
    <row r="166" spans="1:16" ht="29.25" customHeight="1" x14ac:dyDescent="0.2">
      <c r="A166" s="295">
        <v>139</v>
      </c>
      <c r="B166" s="296" t="str">
        <f t="shared" si="8"/>
        <v>O.K.</v>
      </c>
      <c r="C166" s="309" t="s">
        <v>3198</v>
      </c>
      <c r="D166" s="288"/>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295">
        <v>246</v>
      </c>
      <c r="B167" s="296" t="str">
        <f t="shared" si="8"/>
        <v>O.K.</v>
      </c>
      <c r="C167" s="309" t="s">
        <v>3199</v>
      </c>
      <c r="D167" s="288"/>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295">
        <v>247</v>
      </c>
      <c r="B168" s="296" t="str">
        <f t="shared" si="8"/>
        <v>O.K.</v>
      </c>
      <c r="C168" s="307" t="s">
        <v>3200</v>
      </c>
      <c r="D168" s="288"/>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295">
        <v>248</v>
      </c>
      <c r="B169" s="296" t="str">
        <f t="shared" si="8"/>
        <v>O.K.</v>
      </c>
      <c r="C169" s="307" t="s">
        <v>3201</v>
      </c>
      <c r="D169" s="288"/>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295">
        <v>140</v>
      </c>
      <c r="B170" s="296" t="str">
        <f t="shared" si="8"/>
        <v>O.K.</v>
      </c>
      <c r="C170" s="307" t="s">
        <v>3202</v>
      </c>
      <c r="D170" s="288"/>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295">
        <v>141</v>
      </c>
      <c r="B171" s="296" t="str">
        <f t="shared" si="8"/>
        <v>O.K.</v>
      </c>
      <c r="C171" s="307" t="s">
        <v>3203</v>
      </c>
      <c r="D171" s="288"/>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295">
        <v>142</v>
      </c>
      <c r="B172" s="296" t="str">
        <f t="shared" si="8"/>
        <v>O.K.</v>
      </c>
      <c r="C172" s="307" t="s">
        <v>3204</v>
      </c>
      <c r="D172" s="288"/>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295">
        <v>143</v>
      </c>
      <c r="B173" s="296" t="str">
        <f t="shared" si="8"/>
        <v>O.K.</v>
      </c>
      <c r="C173" s="309" t="s">
        <v>3205</v>
      </c>
      <c r="D173" s="288"/>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295">
        <v>144</v>
      </c>
      <c r="B174" s="296" t="str">
        <f t="shared" si="8"/>
        <v>O.K.</v>
      </c>
      <c r="C174" s="309" t="s">
        <v>3206</v>
      </c>
      <c r="D174" s="288"/>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295">
        <v>249</v>
      </c>
      <c r="B175" s="296" t="str">
        <f t="shared" si="8"/>
        <v>O.K.</v>
      </c>
      <c r="C175" s="307" t="s">
        <v>3207</v>
      </c>
      <c r="D175" s="288"/>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295">
        <v>145</v>
      </c>
      <c r="B176" s="296" t="str">
        <f t="shared" si="8"/>
        <v>O.K.</v>
      </c>
      <c r="C176" s="307" t="s">
        <v>3208</v>
      </c>
      <c r="D176" s="288"/>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295">
        <v>146</v>
      </c>
      <c r="B177" s="296" t="str">
        <f t="shared" si="8"/>
        <v>O.K.</v>
      </c>
      <c r="C177" s="309" t="s">
        <v>3209</v>
      </c>
      <c r="D177" s="288"/>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295">
        <v>147</v>
      </c>
      <c r="B178" s="296" t="str">
        <f t="shared" si="8"/>
        <v>O.K.</v>
      </c>
      <c r="C178" s="307" t="s">
        <v>3210</v>
      </c>
      <c r="D178" s="288"/>
      <c r="E178" s="187">
        <f t="shared" si="9"/>
        <v>0</v>
      </c>
      <c r="F178" s="308">
        <f t="shared" si="10"/>
        <v>0</v>
      </c>
      <c r="G178" s="187">
        <f>IF(AND(I3=12,MAX('PR-RAS'!D16:E28,'PR-RAS'!D30:E35,'PR-RAS'!D37:E39,'PR-RAS'!D141:E141,'PR-RAS'!D240:E243)&gt;0),1,0)</f>
        <v>0</v>
      </c>
      <c r="H178" s="187"/>
      <c r="I178" s="311"/>
      <c r="J178" s="308"/>
      <c r="K178" s="308"/>
      <c r="L178" s="308"/>
      <c r="M178" s="312"/>
      <c r="N178" s="308"/>
      <c r="O178" s="312"/>
      <c r="P178" s="187"/>
    </row>
    <row r="179" spans="1:16" ht="19.5" customHeight="1" x14ac:dyDescent="0.2">
      <c r="A179" s="295">
        <v>250</v>
      </c>
      <c r="B179" s="296" t="str">
        <f t="shared" si="8"/>
        <v>O.K.</v>
      </c>
      <c r="C179" s="309" t="s">
        <v>3211</v>
      </c>
      <c r="D179" s="288"/>
      <c r="E179" s="187">
        <f t="shared" si="9"/>
        <v>0</v>
      </c>
      <c r="F179" s="308">
        <f t="shared" si="10"/>
        <v>0</v>
      </c>
      <c r="G179" s="187">
        <f>IF(AND(I3=12,O3&lt;&gt;174,O3&lt;&gt;713,O3&lt;&gt;999,O3&lt;&gt;1222,O3&lt;&gt;20157,O3&lt;&gt;40834,O3&lt;&gt;47037,O3&lt;&gt;47061,MAX('PR-RAS'!D428:E428)&gt;0),1,0)</f>
        <v>0</v>
      </c>
      <c r="H179" s="187"/>
      <c r="I179" s="311"/>
      <c r="J179" s="308"/>
      <c r="K179" s="308"/>
      <c r="L179" s="308"/>
      <c r="M179" s="312"/>
      <c r="N179" s="308"/>
      <c r="O179" s="312"/>
      <c r="P179" s="187"/>
    </row>
    <row r="180" spans="1:16" ht="36.75" customHeight="1" x14ac:dyDescent="0.2">
      <c r="A180" s="295">
        <v>148</v>
      </c>
      <c r="B180" s="296" t="str">
        <f t="shared" si="8"/>
        <v>O.K.</v>
      </c>
      <c r="C180" s="309" t="s">
        <v>3212</v>
      </c>
      <c r="D180" s="288"/>
      <c r="E180" s="187">
        <f t="shared" si="9"/>
        <v>0</v>
      </c>
      <c r="F180" s="308">
        <f t="shared" si="10"/>
        <v>0</v>
      </c>
      <c r="G180" s="187">
        <f>IF(AND(I3=12,MAX('PR-RAS'!D429:E429,'PR-RAS'!D449:E449,'PR-RAS'!D463:E465,'PR-RAS'!D468:E471,'PR-RAS'!D488:E488,'PR-RAS'!D489:E489,'PR-RAS'!D518:E518,'PR-RAS'!D521:E521,'PR-RAS'!D527:E527,'PR-RAS'!D530:E534,'PR-RAS'!D547:E549,'PR-RAS'!D553:E554)&gt;0),1,0)</f>
        <v>0</v>
      </c>
      <c r="H180" s="187"/>
      <c r="I180" s="311"/>
      <c r="J180" s="308"/>
      <c r="K180" s="308"/>
      <c r="L180" s="308"/>
      <c r="M180" s="312"/>
      <c r="N180" s="308"/>
      <c r="O180" s="312"/>
      <c r="P180" s="187"/>
    </row>
    <row r="181" spans="1:16" ht="15.75" customHeight="1" x14ac:dyDescent="0.2">
      <c r="A181" s="295">
        <v>251</v>
      </c>
      <c r="B181" s="296" t="str">
        <f t="shared" si="8"/>
        <v>O.K.</v>
      </c>
      <c r="C181" s="307" t="s">
        <v>3213</v>
      </c>
      <c r="D181" s="288"/>
      <c r="E181" s="187">
        <f t="shared" si="9"/>
        <v>0</v>
      </c>
      <c r="F181" s="308">
        <f t="shared" si="10"/>
        <v>0</v>
      </c>
      <c r="G181" s="187">
        <f>IF(AND(I3=12,O3&lt;&gt;1087,O3&lt;&gt;1222,O3&lt;&gt;47061,O3&lt;&gt;47107,O3&lt;&gt;51441,MAX('PR-RAS'!D486:E486)&gt;0),1,0)</f>
        <v>0</v>
      </c>
      <c r="H181" s="187"/>
      <c r="I181" s="311"/>
      <c r="J181" s="308"/>
      <c r="K181" s="308"/>
      <c r="L181" s="308"/>
      <c r="M181" s="312"/>
      <c r="N181" s="308"/>
      <c r="O181" s="312"/>
      <c r="P181" s="187"/>
    </row>
    <row r="182" spans="1:16" ht="15.75" customHeight="1" x14ac:dyDescent="0.2">
      <c r="A182" s="295">
        <v>252</v>
      </c>
      <c r="B182" s="296" t="str">
        <f t="shared" si="8"/>
        <v>O.K.</v>
      </c>
      <c r="C182" s="307" t="s">
        <v>3214</v>
      </c>
      <c r="D182" s="288"/>
      <c r="E182" s="187">
        <f t="shared" si="9"/>
        <v>0</v>
      </c>
      <c r="F182" s="308">
        <f t="shared" si="10"/>
        <v>0</v>
      </c>
      <c r="G182" s="187">
        <f>IF(AND(I3=12,O3&lt;&gt;1079,O3&lt;&gt;1087,O3&lt;&gt;47053,O3&lt;&gt;47061,MAX('PR-RAS'!D487:E487)&gt;0),1,0)</f>
        <v>0</v>
      </c>
      <c r="H182" s="187"/>
      <c r="I182" s="311"/>
      <c r="J182" s="308"/>
      <c r="K182" s="308"/>
      <c r="L182" s="308"/>
      <c r="M182" s="312"/>
      <c r="N182" s="308"/>
      <c r="O182" s="312"/>
      <c r="P182" s="187"/>
    </row>
    <row r="183" spans="1:16" ht="30" customHeight="1" x14ac:dyDescent="0.2">
      <c r="A183" s="295">
        <v>149</v>
      </c>
      <c r="B183" s="296" t="str">
        <f t="shared" si="8"/>
        <v>O.K.</v>
      </c>
      <c r="C183" s="309" t="s">
        <v>3215</v>
      </c>
      <c r="D183" s="288"/>
      <c r="E183" s="187">
        <f t="shared" si="9"/>
        <v>0</v>
      </c>
      <c r="F183" s="308">
        <f t="shared" si="10"/>
        <v>0</v>
      </c>
      <c r="G183" s="187">
        <f>IF(AND(I3=12,MAX('PR-RAS'!D570:E570,'PR-RAS'!D573:E573,'PR-RAS'!D577:E579,'PR-RAS'!D592:E592,'PR-RAS'!D626:E628,'PR-RAS'!D631:E631,'PR-RAS'!D634:E634,'PR-RAS'!D728:E728,'PR-RAS'!D730:E730,'PR-RAS'!D732:E732,'PR-RAS'!D734:E734)&gt;0),1,0)</f>
        <v>0</v>
      </c>
      <c r="H183" s="187"/>
      <c r="I183" s="311"/>
      <c r="J183" s="308"/>
      <c r="K183" s="308"/>
      <c r="L183" s="308"/>
      <c r="M183" s="312"/>
      <c r="N183" s="308"/>
      <c r="O183" s="312"/>
      <c r="P183" s="187"/>
    </row>
    <row r="184" spans="1:16" ht="17.25" customHeight="1" x14ac:dyDescent="0.2">
      <c r="A184" s="295">
        <v>253</v>
      </c>
      <c r="B184" s="296" t="str">
        <f t="shared" si="8"/>
        <v>O.K.</v>
      </c>
      <c r="C184" s="307" t="s">
        <v>3216</v>
      </c>
      <c r="D184" s="288"/>
      <c r="E184" s="187">
        <f t="shared" si="9"/>
        <v>0</v>
      </c>
      <c r="F184" s="308">
        <f t="shared" si="10"/>
        <v>0</v>
      </c>
      <c r="G184" s="187">
        <f>IF(AND(I3=12,O3&lt;&gt;47053,MAX('PR-RAS'!D589:E589)&gt;0),1,0)</f>
        <v>0</v>
      </c>
      <c r="H184" s="187"/>
      <c r="I184" s="311"/>
      <c r="J184" s="308"/>
      <c r="K184" s="308"/>
      <c r="L184" s="308"/>
      <c r="M184" s="312"/>
      <c r="N184" s="308"/>
      <c r="O184" s="312"/>
      <c r="P184" s="187"/>
    </row>
    <row r="185" spans="1:16" ht="17.25" customHeight="1" x14ac:dyDescent="0.2">
      <c r="A185" s="295">
        <v>254</v>
      </c>
      <c r="B185" s="296" t="str">
        <f t="shared" si="8"/>
        <v>O.K.</v>
      </c>
      <c r="C185" s="307" t="s">
        <v>3217</v>
      </c>
      <c r="D185" s="288"/>
      <c r="E185" s="187">
        <f t="shared" si="9"/>
        <v>0</v>
      </c>
      <c r="F185" s="308">
        <f t="shared" si="10"/>
        <v>0</v>
      </c>
      <c r="G185" s="187">
        <f>IF(AND(I3=12,O3&lt;&gt;174,O3&lt;&gt;1087,MAX('PR-RAS'!D596:E598)&gt;0),1,0)</f>
        <v>0</v>
      </c>
      <c r="H185" s="187"/>
      <c r="I185" s="311"/>
      <c r="J185" s="308"/>
      <c r="K185" s="308"/>
      <c r="L185" s="308"/>
      <c r="M185" s="312"/>
      <c r="N185" s="308"/>
      <c r="O185" s="312"/>
      <c r="P185" s="187"/>
    </row>
    <row r="186" spans="1:16" ht="30" customHeight="1" x14ac:dyDescent="0.2">
      <c r="A186" s="295">
        <v>150</v>
      </c>
      <c r="B186" s="296" t="str">
        <f t="shared" si="8"/>
        <v>O.K.</v>
      </c>
      <c r="C186" s="307" t="s">
        <v>3218</v>
      </c>
      <c r="D186" s="288"/>
      <c r="E186" s="187">
        <f t="shared" si="9"/>
        <v>0</v>
      </c>
      <c r="F186" s="308">
        <f t="shared" si="10"/>
        <v>0</v>
      </c>
      <c r="G186" s="187">
        <f>IF(AND(I3=13,MAX('PR-RAS'!D134:E137)&gt;0),1,0)</f>
        <v>0</v>
      </c>
      <c r="H186" s="187"/>
      <c r="I186" s="311"/>
      <c r="J186" s="308"/>
      <c r="K186" s="308"/>
      <c r="L186" s="308"/>
      <c r="M186" s="308"/>
      <c r="N186" s="187"/>
      <c r="O186" s="187"/>
      <c r="P186" s="187"/>
    </row>
    <row r="187" spans="1:16" ht="30" customHeight="1" x14ac:dyDescent="0.2">
      <c r="A187" s="295">
        <v>151</v>
      </c>
      <c r="B187" s="296" t="str">
        <f t="shared" si="8"/>
        <v>O.K.</v>
      </c>
      <c r="C187" s="309" t="s">
        <v>3219</v>
      </c>
      <c r="D187" s="288"/>
      <c r="E187" s="187">
        <f t="shared" si="9"/>
        <v>0</v>
      </c>
      <c r="F187" s="308">
        <f t="shared" si="10"/>
        <v>0</v>
      </c>
      <c r="G187" s="187">
        <f>IF(AND(I3=21,MAX('PR-RAS'!D8:E39,'PR-RAS'!D45:E49,'PR-RAS'!D141:E141,'PR-RAS'!D175:E175,'PR-RAS'!D203:E203,'PR-RAS'!D240:E243,'PR-RAS'!D253:E258,'PR-RAS'!D349:E349,'PR-RAS'!D377:E377)&gt;0),1,0)</f>
        <v>0</v>
      </c>
      <c r="H187" s="187"/>
      <c r="I187" s="308"/>
      <c r="J187" s="311"/>
      <c r="K187" s="308"/>
      <c r="L187" s="308"/>
      <c r="M187" s="308"/>
      <c r="N187" s="187"/>
      <c r="O187" s="187"/>
      <c r="P187" s="187"/>
    </row>
    <row r="188" spans="1:16" ht="30" customHeight="1" x14ac:dyDescent="0.2">
      <c r="A188" s="295">
        <v>152</v>
      </c>
      <c r="B188" s="296" t="str">
        <f t="shared" si="8"/>
        <v>O.K.</v>
      </c>
      <c r="C188" s="307" t="s">
        <v>3220</v>
      </c>
      <c r="D188" s="288"/>
      <c r="E188" s="187">
        <f t="shared" si="9"/>
        <v>0</v>
      </c>
      <c r="F188" s="308">
        <f t="shared" si="10"/>
        <v>0</v>
      </c>
      <c r="G188" s="187">
        <f>IF(AND(I3=21,MAX('PR-RAS'!D401:E401,'PR-RAS'!D422:E426,'PR-RAS'!D429:E429,'PR-RAS'!D439:E441,'PR-RAS'!D445:E446,'PR-RAS'!D460:E462,'PR-RAS'!D465:E468,'PR-RAS'!D471:E471,'PR-RAS'!D480:E480,'PR-RAS'!D483:E483,'PR-RAS'!D485:E489)&gt;0),1,0)</f>
        <v>0</v>
      </c>
      <c r="H188" s="187"/>
      <c r="I188" s="308"/>
      <c r="J188" s="311"/>
      <c r="K188" s="308"/>
      <c r="L188" s="308"/>
      <c r="M188" s="308"/>
      <c r="N188" s="187"/>
      <c r="O188" s="187"/>
      <c r="P188" s="187"/>
    </row>
    <row r="189" spans="1:16" ht="30" customHeight="1" x14ac:dyDescent="0.2">
      <c r="A189" s="295">
        <v>153</v>
      </c>
      <c r="B189" s="296" t="str">
        <f t="shared" si="8"/>
        <v>O.K.</v>
      </c>
      <c r="C189" s="307" t="s">
        <v>3221</v>
      </c>
      <c r="D189" s="288"/>
      <c r="E189" s="187">
        <f t="shared" si="9"/>
        <v>0</v>
      </c>
      <c r="F189" s="308">
        <f t="shared" si="10"/>
        <v>0</v>
      </c>
      <c r="G189" s="187">
        <f>IF(AND(I3=21,MAX('PR-RAS'!D499:E501,'PR-RAS'!D505:E506,'PR-RAS'!D518:E518,'PR-RAS'!D521:E524,'PR-RAS'!D527:E527,'PR-RAS'!D530:E534,'PR-RAS'!D537:E537,'PR-RAS'!D547:E549,'PR-RAS'!D553:E554,'PR-RAS'!D570:E570,'PR-RAS'!D573:E579,'PR-RAS'!D589:E589,'PR-RAS'!D592:E592)&gt;0),1,0)</f>
        <v>0</v>
      </c>
      <c r="H189" s="187"/>
      <c r="I189" s="308"/>
      <c r="J189" s="311"/>
      <c r="K189" s="308"/>
      <c r="L189" s="308"/>
      <c r="M189" s="308"/>
      <c r="N189" s="187"/>
      <c r="O189" s="187"/>
      <c r="P189" s="187"/>
    </row>
    <row r="190" spans="1:16" ht="30" customHeight="1" x14ac:dyDescent="0.2">
      <c r="A190" s="295">
        <v>154</v>
      </c>
      <c r="B190" s="296" t="str">
        <f t="shared" si="8"/>
        <v>O.K.</v>
      </c>
      <c r="C190" s="307" t="s">
        <v>3222</v>
      </c>
      <c r="D190" s="288"/>
      <c r="E190" s="187">
        <f t="shared" si="9"/>
        <v>0</v>
      </c>
      <c r="F190" s="308">
        <f t="shared" si="10"/>
        <v>0</v>
      </c>
      <c r="G190" s="187">
        <f>IF(AND(I3=21,MAX('PR-RAS'!D594:E598,'PR-RAS'!D609:E611,'PR-RAS'!D615:E616,'PR-RAS'!D626:E628,'PR-RAS'!D631:E631,'PR-RAS'!D634:E634,'PR-RAS'!D711:E711,'PR-RAS'!D728:E728,'PR-RAS'!D730:E730,'PR-RAS'!D732:E732,'PR-RAS'!D734:E734)&gt;0),1,0)</f>
        <v>0</v>
      </c>
      <c r="H190" s="187"/>
      <c r="I190" s="308"/>
      <c r="J190" s="311"/>
      <c r="K190" s="308"/>
      <c r="L190" s="308"/>
      <c r="M190" s="308"/>
      <c r="N190" s="187"/>
      <c r="O190" s="187"/>
      <c r="P190" s="187"/>
    </row>
    <row r="191" spans="1:16" ht="30" customHeight="1" x14ac:dyDescent="0.2">
      <c r="A191" s="295">
        <v>255</v>
      </c>
      <c r="B191" s="296" t="str">
        <f t="shared" si="8"/>
        <v>O.K.</v>
      </c>
      <c r="C191" s="307" t="s">
        <v>3223</v>
      </c>
      <c r="D191" s="288"/>
      <c r="E191" s="308">
        <f t="shared" si="9"/>
        <v>0</v>
      </c>
      <c r="F191" s="187">
        <f t="shared" si="10"/>
        <v>0</v>
      </c>
      <c r="G191" s="308">
        <f>IF(AND(OR(I3=21,I3=31,I3=41,I3=42),MAX('PR-RAS'!D653:E653,'PR-RAS'!D655:E655)&gt;0),1,0)</f>
        <v>0</v>
      </c>
      <c r="H191" s="187"/>
      <c r="I191" s="308"/>
      <c r="J191" s="311"/>
      <c r="K191" s="308"/>
      <c r="M191" s="308"/>
      <c r="N191" s="187"/>
      <c r="O191" s="187"/>
      <c r="P191" s="187"/>
    </row>
    <row r="192" spans="1:16" ht="51" customHeight="1" x14ac:dyDescent="0.2">
      <c r="A192" s="295">
        <v>256</v>
      </c>
      <c r="B192" s="296" t="str">
        <f t="shared" si="8"/>
        <v>O.K.</v>
      </c>
      <c r="C192" s="307" t="s">
        <v>3224</v>
      </c>
      <c r="D192" s="288"/>
      <c r="E192" s="187">
        <f t="shared" si="9"/>
        <v>0</v>
      </c>
      <c r="F192" s="308">
        <f t="shared" si="10"/>
        <v>0</v>
      </c>
      <c r="G192" s="187">
        <f>IF(AND(I3=22,OR('PR-RAS'!D654&gt;'PR-RAS'!D653,'PR-RAS'!E654&gt;'PR-RAS'!E653,'PR-RAS'!D656&gt;'PR-RAS'!D655,'PR-RAS'!E656&gt;'PR-RAS'!E655)),1,0)</f>
        <v>0</v>
      </c>
      <c r="H192" s="187"/>
      <c r="I192" s="308"/>
      <c r="J192" s="311"/>
      <c r="K192" s="308"/>
      <c r="L192" s="308">
        <f>IF(AND(MAX('PR-RAS'!D654:E654,'PR-RAS'!D656:E656)&gt;0,I3=22),1,0)</f>
        <v>0</v>
      </c>
      <c r="M192" s="308"/>
      <c r="N192" s="187"/>
      <c r="O192" s="187"/>
      <c r="P192" s="187"/>
    </row>
    <row r="193" spans="1:16" ht="30" customHeight="1" x14ac:dyDescent="0.2">
      <c r="A193" s="295">
        <v>155</v>
      </c>
      <c r="B193" s="296" t="str">
        <f t="shared" si="8"/>
        <v>O.K.</v>
      </c>
      <c r="C193" s="307" t="s">
        <v>3225</v>
      </c>
      <c r="D193" s="288"/>
      <c r="E193" s="187">
        <f t="shared" si="9"/>
        <v>0</v>
      </c>
      <c r="F193" s="308">
        <f t="shared" si="10"/>
        <v>0</v>
      </c>
      <c r="G193" s="187">
        <f>IF(AND(I3=22,MAX('PR-RAS'!D17:E22,'PR-RAS'!D26:E26,'PR-RAS'!D30:E30,'PR-RAS'!D32:E32,'PR-RAS'!D37:E39,'PR-RAS'!D45:E49,'PR-RAS'!D134:E138,'PR-RAS'!D141:E141,'PR-RAS'!D175:E175,'PR-RAS'!D253:E258)&gt;0),1,0)</f>
        <v>0</v>
      </c>
      <c r="H193" s="187"/>
      <c r="I193" s="308"/>
      <c r="J193" s="311"/>
      <c r="K193" s="308"/>
      <c r="L193" s="308"/>
      <c r="M193" s="308"/>
      <c r="N193" s="187"/>
      <c r="O193" s="187"/>
      <c r="P193" s="187"/>
    </row>
    <row r="194" spans="1:16" ht="30" customHeight="1" x14ac:dyDescent="0.2">
      <c r="A194" s="295">
        <v>156</v>
      </c>
      <c r="B194" s="296" t="str">
        <f t="shared" si="8"/>
        <v>O.K.</v>
      </c>
      <c r="C194" s="307" t="s">
        <v>3226</v>
      </c>
      <c r="D194" s="288"/>
      <c r="E194" s="187">
        <f t="shared" si="9"/>
        <v>0</v>
      </c>
      <c r="F194" s="308">
        <f t="shared" si="10"/>
        <v>0</v>
      </c>
      <c r="G194" s="187">
        <f>IF(AND(I3=22,MAX('PR-RAS'!D349:E349,'PR-RAS'!D377:E377,'PR-RAS'!D401:E401,'PR-RAS'!D422:E426,'PR-RAS'!D429:E429,'PR-RAS'!D439:E441,'PR-RAS'!D445:E446,'PR-RAS'!D460:E462,'PR-RAS'!D465:E468,'PR-RAS'!D471:E471,'PR-RAS'!D480:E480,'PR-RAS'!D483:E483)&gt;0),1,0)</f>
        <v>0</v>
      </c>
      <c r="H194" s="187"/>
      <c r="I194" s="308"/>
      <c r="J194" s="311"/>
      <c r="K194" s="308"/>
      <c r="L194" s="308"/>
      <c r="M194" s="308"/>
      <c r="N194" s="187"/>
      <c r="O194" s="187"/>
      <c r="P194" s="187"/>
    </row>
    <row r="195" spans="1:16" ht="28.5" customHeight="1" x14ac:dyDescent="0.2">
      <c r="A195" s="295">
        <v>157</v>
      </c>
      <c r="B195" s="296" t="str">
        <f t="shared" si="8"/>
        <v>O.K.</v>
      </c>
      <c r="C195" s="307" t="s">
        <v>3227</v>
      </c>
      <c r="D195" s="288"/>
      <c r="E195" s="187">
        <f t="shared" si="9"/>
        <v>0</v>
      </c>
      <c r="F195" s="308">
        <f t="shared" si="10"/>
        <v>0</v>
      </c>
      <c r="G195" s="187">
        <f>IF(AND(I3=22,MAX('PR-RAS'!D499:E501,'PR-RAS'!D505:E506,'PR-RAS'!D518:E518,'PR-RAS'!D521:E524,'PR-RAS'!D527:E527,'PR-RAS'!D530:E534,'PR-RAS'!D537:E537,'PR-RAS'!D547:E549,'PR-RAS'!D553:E554,'PR-RAS'!D570:E570,'PR-RAS'!D573:E579,'PR-RAS'!D589:E589,'PR-RAS'!D592:E592)&gt;0),1,0)</f>
        <v>0</v>
      </c>
      <c r="H195" s="187"/>
      <c r="I195" s="308"/>
      <c r="J195" s="311"/>
      <c r="K195" s="308"/>
      <c r="L195" s="308"/>
      <c r="M195" s="308"/>
      <c r="N195" s="187"/>
      <c r="O195" s="187"/>
      <c r="P195" s="187"/>
    </row>
    <row r="196" spans="1:16" ht="30" customHeight="1" x14ac:dyDescent="0.2">
      <c r="A196" s="295">
        <v>158</v>
      </c>
      <c r="B196" s="296" t="str">
        <f t="shared" si="8"/>
        <v>O.K.</v>
      </c>
      <c r="C196" s="309" t="s">
        <v>3228</v>
      </c>
      <c r="D196" s="288"/>
      <c r="E196" s="187">
        <f t="shared" si="9"/>
        <v>0</v>
      </c>
      <c r="F196" s="308">
        <f t="shared" si="10"/>
        <v>0</v>
      </c>
      <c r="G196" s="187">
        <f>IF(AND(I3=22,MAX('PR-RAS'!D609:E611,'PR-RAS'!D615:E615,'PR-RAS'!D616:E616,'PR-RAS'!D626:E628,'PR-RAS'!D631:E631,'PR-RAS'!D634:E634,'PR-RAS'!D711:E711,'PR-RAS'!D728:E728,'PR-RAS'!D732:E732,'PR-RAS'!D734:E734)&gt;0),1,0)</f>
        <v>0</v>
      </c>
      <c r="H196" s="187"/>
      <c r="I196" s="308"/>
      <c r="J196" s="311"/>
      <c r="K196" s="308"/>
      <c r="L196" s="308"/>
      <c r="M196" s="308"/>
      <c r="N196" s="187"/>
      <c r="O196" s="187"/>
      <c r="P196" s="187"/>
    </row>
    <row r="197" spans="1:16" ht="30.75" customHeight="1" x14ac:dyDescent="0.2">
      <c r="A197" s="295">
        <v>159</v>
      </c>
      <c r="B197" s="296" t="str">
        <f t="shared" si="8"/>
        <v>O.K.</v>
      </c>
      <c r="C197" s="307" t="s">
        <v>3229</v>
      </c>
      <c r="D197" s="288"/>
      <c r="E197" s="187">
        <f t="shared" si="9"/>
        <v>0</v>
      </c>
      <c r="F197" s="308">
        <f t="shared" si="10"/>
        <v>0</v>
      </c>
      <c r="G197" s="187">
        <f>IF(AND(I3=23,MAX('PR-RAS'!D17:E22,'PR-RAS'!D26:E26,'PR-RAS'!D30:E30,'PR-RAS'!D32:E32,'PR-RAS'!D37:E39,'PR-RAS'!D45:E49,'PR-RAS'!D77:E81,'PR-RAS'!D134:E137,'PR-RAS'!D175:E175,'PR-RAS'!D240:E243,'PR-RAS'!D247:E251,'PR-RAS'!D253:E258,'PR-RAS'!D349:E349,'PR-RAS'!D377:E377,'PR-RAS'!D401:E401)&gt;0),1,0)</f>
        <v>0</v>
      </c>
      <c r="H197" s="187"/>
      <c r="I197" s="308"/>
      <c r="J197" s="311"/>
      <c r="K197" s="311"/>
      <c r="L197" s="308"/>
      <c r="M197" s="308"/>
      <c r="N197" s="308"/>
      <c r="O197" s="187"/>
      <c r="P197" s="187"/>
    </row>
    <row r="198" spans="1:16" ht="30" customHeight="1" x14ac:dyDescent="0.2">
      <c r="A198" s="295">
        <v>160</v>
      </c>
      <c r="B198" s="296" t="str">
        <f t="shared" si="8"/>
        <v>O.K.</v>
      </c>
      <c r="C198" s="307" t="s">
        <v>3230</v>
      </c>
      <c r="D198" s="288"/>
      <c r="E198" s="187">
        <f t="shared" si="9"/>
        <v>0</v>
      </c>
      <c r="F198" s="308">
        <f t="shared" si="10"/>
        <v>0</v>
      </c>
      <c r="G198" s="187">
        <f>IF(AND(I3=23,MAX('PR-RAS'!D422:E426,'PR-RAS'!D429:E429,'PR-RAS'!D439:E441,'PR-RAS'!D445:E446,'PR-RAS'!D460:E462,'PR-RAS'!D465:E468,'PR-RAS'!D471:E471,'PR-RAS'!D480:E480,'PR-RAS'!D483:E483,'PR-RAS'!D499:E501,'PR-RAS'!D505:E506)&gt;0),1,0)</f>
        <v>0</v>
      </c>
      <c r="H198" s="187"/>
      <c r="I198" s="308"/>
      <c r="J198" s="311"/>
      <c r="K198" s="311"/>
      <c r="L198" s="308"/>
      <c r="M198" s="308"/>
      <c r="N198" s="308"/>
      <c r="O198" s="187"/>
      <c r="P198" s="187"/>
    </row>
    <row r="199" spans="1:16" ht="30" customHeight="1" x14ac:dyDescent="0.2">
      <c r="A199" s="295">
        <v>161</v>
      </c>
      <c r="B199" s="296" t="str">
        <f t="shared" si="8"/>
        <v>O.K.</v>
      </c>
      <c r="C199" s="307" t="s">
        <v>3231</v>
      </c>
      <c r="D199" s="288"/>
      <c r="E199" s="187">
        <f t="shared" si="9"/>
        <v>0</v>
      </c>
      <c r="F199" s="308">
        <f t="shared" si="10"/>
        <v>0</v>
      </c>
      <c r="G199" s="187">
        <f>IF(AND(I3=23,MAX('PR-RAS'!D518:E518,'PR-RAS'!D521:E524,'PR-RAS'!D527:E527,'PR-RAS'!D530:E534,'PR-RAS'!D537:E537,'PR-RAS'!D547:E549,'PR-RAS'!D553:E554,'PR-RAS'!D570:E570,'PR-RAS'!D573:E579,'PR-RAS'!D589:E589,'PR-RAS'!D592:E592)&gt;0),1,0)</f>
        <v>0</v>
      </c>
      <c r="H199" s="187"/>
      <c r="I199" s="308"/>
      <c r="J199" s="311"/>
      <c r="K199" s="311"/>
      <c r="L199" s="308"/>
      <c r="M199" s="308"/>
      <c r="N199" s="308"/>
      <c r="O199" s="187"/>
      <c r="P199" s="187"/>
    </row>
    <row r="200" spans="1:16" ht="30" customHeight="1" x14ac:dyDescent="0.2">
      <c r="A200" s="295">
        <v>162</v>
      </c>
      <c r="B200" s="296" t="str">
        <f t="shared" si="8"/>
        <v>O.K.</v>
      </c>
      <c r="C200" s="307" t="s">
        <v>3232</v>
      </c>
      <c r="D200" s="288"/>
      <c r="E200" s="187">
        <f t="shared" si="9"/>
        <v>0</v>
      </c>
      <c r="F200" s="308">
        <f t="shared" si="10"/>
        <v>0</v>
      </c>
      <c r="G200" s="187">
        <f>IF(AND(I3=23,MAX('PR-RAS'!D609:E611,'PR-RAS'!D615:E616,'PR-RAS'!D626:E628,'PR-RAS'!D631:E631,'PR-RAS'!D634:E634,'PR-RAS'!D711:E711,'PR-RAS'!D728:E728,'PR-RAS'!D730:E730,'PR-RAS'!D732:E732,'PR-RAS'!D734:E734)&gt;0),1,0)</f>
        <v>0</v>
      </c>
      <c r="H200" s="187"/>
      <c r="I200" s="308"/>
      <c r="J200" s="311"/>
      <c r="K200" s="311"/>
      <c r="L200" s="308"/>
      <c r="M200" s="308"/>
      <c r="N200" s="308"/>
      <c r="O200" s="187"/>
      <c r="P200" s="187"/>
    </row>
    <row r="201" spans="1:16" ht="30" customHeight="1" x14ac:dyDescent="0.2">
      <c r="A201" s="295">
        <v>163</v>
      </c>
      <c r="B201" s="296" t="str">
        <f t="shared" si="8"/>
        <v>O.K.</v>
      </c>
      <c r="C201" s="307" t="s">
        <v>3233</v>
      </c>
      <c r="D201" s="288"/>
      <c r="E201" s="187">
        <f t="shared" si="9"/>
        <v>0</v>
      </c>
      <c r="F201" s="308">
        <f t="shared" si="10"/>
        <v>0</v>
      </c>
      <c r="G201" s="187">
        <f>IF(AND(I3=31,MAX('PR-RAS'!D8:E39,'PR-RAS'!D45:E49,'PR-RAS'!D141:E141,'PR-RAS'!D175:E175,'PR-RAS'!D203:E203,'PR-RAS'!D240:E243,'PR-RAS'!D253:E258,'PR-RAS'!D349:E349,'PR-RAS'!D377:E377,'PR-RAS'!D401:E401)&gt;0),1,0)</f>
        <v>0</v>
      </c>
      <c r="H201" s="187"/>
      <c r="I201" s="308"/>
      <c r="J201" s="311"/>
      <c r="K201" s="308"/>
      <c r="L201" s="308"/>
      <c r="M201" s="308"/>
      <c r="N201" s="187"/>
      <c r="O201" s="187"/>
      <c r="P201" s="187"/>
    </row>
    <row r="202" spans="1:16" ht="30" customHeight="1" x14ac:dyDescent="0.2">
      <c r="A202" s="295">
        <v>164</v>
      </c>
      <c r="B202" s="296" t="str">
        <f t="shared" si="8"/>
        <v>O.K.</v>
      </c>
      <c r="C202" s="307" t="s">
        <v>3234</v>
      </c>
      <c r="D202" s="288"/>
      <c r="E202" s="187">
        <f t="shared" si="9"/>
        <v>0</v>
      </c>
      <c r="F202" s="308">
        <f t="shared" si="10"/>
        <v>0</v>
      </c>
      <c r="G202" s="187">
        <f>IF(AND(I3=31,MAX('PR-RAS'!D422:E426,'PR-RAS'!D429:E429,'PR-RAS'!D439:E441,'PR-RAS'!D445:E446,'PR-RAS'!D460:E462,'PR-RAS'!D465:E468,'PR-RAS'!D471:E471,'PR-RAS'!D483:E483,'PR-RAS'!D485:E489,'PR-RAS'!D499:E501,'PR-RAS'!D505:E506)&gt;0),1,0)</f>
        <v>0</v>
      </c>
      <c r="H202" s="187"/>
      <c r="I202" s="308"/>
      <c r="J202" s="311"/>
      <c r="K202" s="308"/>
      <c r="L202" s="308"/>
      <c r="M202" s="308"/>
      <c r="N202" s="187"/>
      <c r="O202" s="187"/>
      <c r="P202" s="187"/>
    </row>
    <row r="203" spans="1:16" ht="30" customHeight="1" x14ac:dyDescent="0.2">
      <c r="A203" s="295">
        <v>165</v>
      </c>
      <c r="B203" s="296" t="str">
        <f t="shared" si="8"/>
        <v>O.K.</v>
      </c>
      <c r="C203" s="307" t="s">
        <v>3235</v>
      </c>
      <c r="D203" s="288"/>
      <c r="E203" s="187">
        <f t="shared" si="9"/>
        <v>0</v>
      </c>
      <c r="F203" s="308">
        <f t="shared" si="10"/>
        <v>0</v>
      </c>
      <c r="G203" s="187">
        <f>IF(AND(I3=31,MAX('PR-RAS'!D518:E518,'PR-RAS'!D521:E524,'PR-RAS'!D527:E527,'PR-RAS'!D530:E534,'PR-RAS'!D537:E537,'PR-RAS'!D547:E549,'PR-RAS'!D553:E554,'PR-RAS'!D570:E570,'PR-RAS'!D573:E579,'PR-RAS'!D589:E589,'PR-RAS'!D592:E592,'PR-RAS'!D594:E598)&gt;0),1,0)</f>
        <v>0</v>
      </c>
      <c r="H203" s="187"/>
      <c r="I203" s="308"/>
      <c r="J203" s="311"/>
      <c r="K203" s="308"/>
      <c r="L203" s="308"/>
      <c r="M203" s="308"/>
      <c r="N203" s="187"/>
      <c r="O203" s="187"/>
      <c r="P203" s="187"/>
    </row>
    <row r="204" spans="1:16" ht="30" customHeight="1" x14ac:dyDescent="0.2">
      <c r="A204" s="295">
        <v>166</v>
      </c>
      <c r="B204" s="296" t="str">
        <f t="shared" si="8"/>
        <v>O.K.</v>
      </c>
      <c r="C204" s="307" t="s">
        <v>3236</v>
      </c>
      <c r="D204" s="288"/>
      <c r="E204" s="187">
        <f t="shared" si="9"/>
        <v>0</v>
      </c>
      <c r="F204" s="308">
        <f t="shared" si="10"/>
        <v>0</v>
      </c>
      <c r="G204" s="187">
        <f>IF(AND(I3=31,MAX('PR-RAS'!D615:E616,'PR-RAS'!D626:E628,'PR-RAS'!D631:E631,'PR-RAS'!D634:E634,'PR-RAS'!D653:E653,'PR-RAS'!D655:E655,'PR-RAS'!D711:E711,'PR-RAS'!D728:E728,'PR-RAS'!D730:E730,'PR-RAS'!D732:E732,'PR-RAS'!D734:E734)&gt;0),1,0)</f>
        <v>0</v>
      </c>
      <c r="H204" s="187"/>
      <c r="I204" s="308"/>
      <c r="J204" s="311"/>
      <c r="K204" s="308"/>
      <c r="L204" s="308"/>
      <c r="M204" s="308"/>
      <c r="N204" s="187"/>
      <c r="O204" s="187"/>
      <c r="P204" s="187"/>
    </row>
    <row r="205" spans="1:16" ht="30" customHeight="1" x14ac:dyDescent="0.2">
      <c r="A205" s="295">
        <v>167</v>
      </c>
      <c r="B205" s="296" t="str">
        <f t="shared" si="8"/>
        <v>O.K.</v>
      </c>
      <c r="C205" s="307" t="s">
        <v>3237</v>
      </c>
      <c r="D205" s="288"/>
      <c r="E205" s="187">
        <f t="shared" si="9"/>
        <v>0</v>
      </c>
      <c r="F205" s="308">
        <f t="shared" si="10"/>
        <v>0</v>
      </c>
      <c r="G205" s="187">
        <f>IF(AND(I3=41,O3&lt;&gt;23911,O3&lt;&gt;25843,MAX('PR-RAS'!D134:E137)&gt;0),1,0)</f>
        <v>0</v>
      </c>
      <c r="H205" s="187"/>
      <c r="I205" s="308"/>
      <c r="J205" s="311"/>
      <c r="K205" s="308"/>
      <c r="L205" s="308"/>
      <c r="M205" s="308"/>
      <c r="N205" s="187"/>
      <c r="O205" s="187"/>
      <c r="P205" s="187"/>
    </row>
    <row r="206" spans="1:16" ht="30" customHeight="1" x14ac:dyDescent="0.2">
      <c r="A206" s="295">
        <v>168</v>
      </c>
      <c r="B206" s="296" t="str">
        <f t="shared" si="8"/>
        <v>O.K.</v>
      </c>
      <c r="C206" s="309" t="s">
        <v>3238</v>
      </c>
      <c r="D206" s="288"/>
      <c r="E206" s="187">
        <f t="shared" si="9"/>
        <v>0</v>
      </c>
      <c r="F206" s="308">
        <f t="shared" si="10"/>
        <v>0</v>
      </c>
      <c r="G206" s="187">
        <f>IF(AND(I3=41,MAX('PR-RAS'!D8:E39,'PR-RAS'!D138:E138,'PR-RAS'!D141:E141,'PR-RAS'!D175:E175,'PR-RAS'!D349:E349,'PR-RAS'!D401:E401,'PR-RAS'!D422:E426,'PR-RAS'!D429:E429,'PR-RAS'!D439:E441,'PR-RAS'!D445:E445,'PR-RAS'!D446:E446,'PR-RAS'!D460:E462,'PR-RAS'!D465:E468,'PR-RAS'!D487:E489)&gt;0),1,0)</f>
        <v>0</v>
      </c>
      <c r="H206" s="187"/>
      <c r="I206" s="308"/>
      <c r="J206" s="311"/>
      <c r="K206" s="308"/>
      <c r="L206" s="308"/>
      <c r="M206" s="308"/>
      <c r="N206" s="187"/>
      <c r="O206" s="187"/>
      <c r="P206" s="187"/>
    </row>
    <row r="207" spans="1:16" ht="30" customHeight="1" x14ac:dyDescent="0.2">
      <c r="A207" s="295">
        <v>169</v>
      </c>
      <c r="B207" s="296" t="str">
        <f t="shared" si="8"/>
        <v>O.K.</v>
      </c>
      <c r="C207" s="309" t="s">
        <v>3239</v>
      </c>
      <c r="D207" s="288"/>
      <c r="E207" s="187">
        <f t="shared" si="9"/>
        <v>0</v>
      </c>
      <c r="F207" s="308">
        <f t="shared" si="10"/>
        <v>0</v>
      </c>
      <c r="G207" s="187">
        <f>IF(AND(I3=41,MAX('PR-RAS'!D518:E518,'PR-RAS'!D521:E524,'PR-RAS'!D527:E527,'PR-RAS'!D530:E534,'PR-RAS'!D537:E537,'PR-RAS'!D547:E549,'PR-RAS'!D553:E554,'PR-RAS'!D570:E570,'PR-RAS'!D573:E576,'PR-RAS'!D589:E589,'PR-RAS'!D592:E592,'PR-RAS'!D596:E598)&gt;0),1,0)</f>
        <v>0</v>
      </c>
      <c r="H207" s="187"/>
      <c r="I207" s="308"/>
      <c r="J207" s="311"/>
      <c r="K207" s="308"/>
      <c r="L207" s="308"/>
      <c r="M207" s="308"/>
      <c r="N207" s="187"/>
      <c r="O207" s="187"/>
      <c r="P207" s="187"/>
    </row>
    <row r="208" spans="1:16" ht="30" customHeight="1" x14ac:dyDescent="0.2">
      <c r="A208" s="295">
        <v>170</v>
      </c>
      <c r="B208" s="296" t="str">
        <f t="shared" si="8"/>
        <v>O.K.</v>
      </c>
      <c r="C208" s="309" t="s">
        <v>3240</v>
      </c>
      <c r="D208" s="288"/>
      <c r="E208" s="187">
        <f t="shared" si="9"/>
        <v>0</v>
      </c>
      <c r="F208" s="308">
        <f t="shared" si="10"/>
        <v>0</v>
      </c>
      <c r="G208" s="187">
        <f>IF(AND(I3=41,MAX('PR-RAS'!D626:E628,'PR-RAS'!D631:E631,'PR-RAS'!D634:E634,'PR-RAS'!D653:E653,'PR-RAS'!D655:E655,'PR-RAS'!D728:E728,'PR-RAS'!D730:E730,'PR-RAS'!D732:E732,'PR-RAS'!D734:E734)&gt;0),1,0)</f>
        <v>0</v>
      </c>
      <c r="H208" s="187"/>
      <c r="I208" s="308"/>
      <c r="J208" s="311"/>
      <c r="K208" s="308"/>
      <c r="L208" s="308"/>
      <c r="M208" s="308"/>
      <c r="N208" s="312"/>
      <c r="O208" s="187"/>
      <c r="P208" s="187"/>
    </row>
    <row r="209" spans="1:16" ht="30" customHeight="1" x14ac:dyDescent="0.2">
      <c r="A209" s="295">
        <v>171</v>
      </c>
      <c r="B209" s="296" t="str">
        <f t="shared" si="8"/>
        <v>O.K.</v>
      </c>
      <c r="C209" s="307" t="s">
        <v>3241</v>
      </c>
      <c r="D209" s="288"/>
      <c r="E209" s="187">
        <f t="shared" si="9"/>
        <v>0</v>
      </c>
      <c r="F209" s="308">
        <f t="shared" si="10"/>
        <v>0</v>
      </c>
      <c r="G209" s="187">
        <f>IF(AND(I3=42,MAX('PR-RAS'!D8:E39,'PR-RAS'!D45:E49,'PR-RAS'!D134:E138,'PR-RAS'!D141:E141,'PR-RAS'!D175:E175,'PR-RAS'!D225:E230,'PR-RAS'!D253:E258,'PR-RAS'!D349:E349,'PR-RAS'!D401:E401)&gt;0),1,0)</f>
        <v>0</v>
      </c>
      <c r="H209" s="187"/>
      <c r="I209" s="311"/>
      <c r="J209" s="308"/>
      <c r="K209" s="308"/>
      <c r="L209" s="308"/>
      <c r="M209" s="308"/>
      <c r="N209" s="187"/>
      <c r="O209" s="187"/>
      <c r="P209" s="187"/>
    </row>
    <row r="210" spans="1:16" ht="30" customHeight="1" x14ac:dyDescent="0.2">
      <c r="A210" s="295">
        <v>172</v>
      </c>
      <c r="B210" s="296" t="str">
        <f t="shared" si="8"/>
        <v>O.K.</v>
      </c>
      <c r="C210" s="307" t="s">
        <v>3242</v>
      </c>
      <c r="D210" s="288"/>
      <c r="E210" s="187">
        <f t="shared" si="9"/>
        <v>0</v>
      </c>
      <c r="F210" s="308">
        <f t="shared" si="10"/>
        <v>0</v>
      </c>
      <c r="G210" s="187">
        <f>IF(AND(I3=42,MAX('PR-RAS'!D422:E426,'PR-RAS'!D429:E429,'PR-RAS'!D439:E441,'PR-RAS'!D445:E446,'PR-RAS'!D460:E462,'PR-RAS'!D465:E468,'PR-RAS'!D471:E471,'PR-RAS'!D480:E480,'PR-RAS'!D483:E483,'PR-RAS'!D485:E489,'PR-RAS'!D518:E518,'PR-RAS'!D521:E524)&gt;0),1,0)</f>
        <v>0</v>
      </c>
      <c r="H210" s="187"/>
      <c r="I210" s="311"/>
      <c r="J210" s="308"/>
      <c r="K210" s="308"/>
      <c r="L210" s="308"/>
      <c r="M210" s="308"/>
      <c r="N210" s="187"/>
      <c r="O210" s="187"/>
      <c r="P210" s="187"/>
    </row>
    <row r="211" spans="1:16" ht="30" customHeight="1" x14ac:dyDescent="0.2">
      <c r="A211" s="295">
        <v>173</v>
      </c>
      <c r="B211" s="296" t="str">
        <f t="shared" si="8"/>
        <v>O.K.</v>
      </c>
      <c r="C211" s="307" t="s">
        <v>3243</v>
      </c>
      <c r="D211" s="288"/>
      <c r="E211" s="187">
        <f t="shared" si="9"/>
        <v>0</v>
      </c>
      <c r="F211" s="308">
        <f t="shared" si="10"/>
        <v>0</v>
      </c>
      <c r="G211" s="187">
        <f>IF(AND(I3=42,MAX('PR-RAS'!D527:E527,'PR-RAS'!D530:E534,'PR-RAS'!D537:E537,'PR-RAS'!D547:E549,'PR-RAS'!D553:E554,'PR-RAS'!D570:E570,'PR-RAS'!D573:E579,'PR-RAS'!D589:E589,'PR-RAS'!D592:E592,'PR-RAS'!D596:E598)&gt;0),1,0)</f>
        <v>0</v>
      </c>
      <c r="H211" s="187"/>
      <c r="I211" s="311"/>
      <c r="J211" s="308"/>
      <c r="K211" s="308"/>
      <c r="L211" s="308"/>
      <c r="M211" s="308"/>
      <c r="N211" s="187"/>
      <c r="O211" s="187"/>
      <c r="P211" s="187"/>
    </row>
    <row r="212" spans="1:16" ht="30" customHeight="1" x14ac:dyDescent="0.2">
      <c r="A212" s="295">
        <v>174</v>
      </c>
      <c r="B212" s="296" t="str">
        <f t="shared" si="8"/>
        <v>O.K.</v>
      </c>
      <c r="C212" s="307" t="s">
        <v>3244</v>
      </c>
      <c r="D212" s="288"/>
      <c r="E212" s="187">
        <f t="shared" si="9"/>
        <v>0</v>
      </c>
      <c r="F212" s="308">
        <f t="shared" si="10"/>
        <v>0</v>
      </c>
      <c r="G212" s="187">
        <f>IF(AND(I3=42,MAX('PR-RAS'!D626:E628,'PR-RAS'!D631:E631,'PR-RAS'!D634:E634,'PR-RAS'!D653:E653,'PR-RAS'!D655:E655,'PR-RAS'!D711:E711,'PR-RAS'!D728:E728,'PR-RAS'!D730:E730,'PR-RAS'!D732:E732,'PR-RAS'!D734:E734)&gt;0),1,0)</f>
        <v>0</v>
      </c>
      <c r="H212" s="187"/>
      <c r="I212" s="311"/>
      <c r="J212" s="308"/>
      <c r="K212" s="308"/>
      <c r="L212" s="308"/>
      <c r="M212" s="308"/>
      <c r="N212" s="187"/>
      <c r="O212" s="187"/>
      <c r="P212" s="187"/>
    </row>
    <row r="213" spans="1:16" ht="51" customHeight="1" x14ac:dyDescent="0.2">
      <c r="A213" s="295">
        <v>175</v>
      </c>
      <c r="B213" s="296" t="str">
        <f t="shared" ref="B213:B276" si="11">IF(E213=1,"Pogreška",IF(F213=1,"Provjera","O.K."))</f>
        <v>O.K.</v>
      </c>
      <c r="C213" s="307" t="s">
        <v>3245</v>
      </c>
      <c r="D213" s="288"/>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295">
        <v>176</v>
      </c>
      <c r="B214" s="296" t="str">
        <f t="shared" si="11"/>
        <v>O.K.</v>
      </c>
      <c r="C214" s="307" t="s">
        <v>3246</v>
      </c>
      <c r="D214" s="288"/>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295">
        <v>177</v>
      </c>
      <c r="B215" s="296" t="str">
        <f t="shared" si="11"/>
        <v>O.K.</v>
      </c>
      <c r="C215" s="307" t="s">
        <v>3247</v>
      </c>
      <c r="D215" s="288"/>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295">
        <v>178</v>
      </c>
      <c r="B216" s="296" t="str">
        <f t="shared" si="11"/>
        <v>O.K.</v>
      </c>
      <c r="C216" s="307" t="s">
        <v>3248</v>
      </c>
      <c r="D216" s="288"/>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295">
        <v>179</v>
      </c>
      <c r="B217" s="296" t="str">
        <f t="shared" si="11"/>
        <v>Provjera</v>
      </c>
      <c r="C217" s="307" t="s">
        <v>3249</v>
      </c>
      <c r="D217" s="288"/>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295">
        <v>180</v>
      </c>
      <c r="B218" s="296" t="str">
        <f t="shared" si="11"/>
        <v>Provjera</v>
      </c>
      <c r="C218" s="307" t="s">
        <v>3250</v>
      </c>
      <c r="D218" s="288"/>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295">
        <v>181</v>
      </c>
      <c r="B219" s="296" t="str">
        <f t="shared" si="11"/>
        <v>O.K.</v>
      </c>
      <c r="C219" s="307" t="s">
        <v>3251</v>
      </c>
      <c r="D219" s="288"/>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295">
        <v>182</v>
      </c>
      <c r="B220" s="296" t="str">
        <f t="shared" si="11"/>
        <v>O.K.</v>
      </c>
      <c r="C220" s="307" t="s">
        <v>3252</v>
      </c>
      <c r="D220" s="288"/>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295">
        <v>183</v>
      </c>
      <c r="B221" s="296" t="str">
        <f t="shared" si="11"/>
        <v>Provjera</v>
      </c>
      <c r="C221" s="307" t="s">
        <v>3253</v>
      </c>
      <c r="D221" s="288"/>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295">
        <v>184</v>
      </c>
      <c r="B222" s="296" t="str">
        <f t="shared" si="11"/>
        <v>O.K.</v>
      </c>
      <c r="C222" s="307" t="s">
        <v>3254</v>
      </c>
      <c r="D222" s="288"/>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295">
        <v>185</v>
      </c>
      <c r="B223" s="296" t="str">
        <f t="shared" si="11"/>
        <v>Provjera</v>
      </c>
      <c r="C223" s="307" t="s">
        <v>3255</v>
      </c>
      <c r="D223" s="288"/>
      <c r="E223" s="187">
        <f t="shared" si="12"/>
        <v>0</v>
      </c>
      <c r="F223" s="187">
        <f t="shared" si="13"/>
        <v>1</v>
      </c>
      <c r="G223" s="187"/>
      <c r="H223" s="187"/>
      <c r="I223" s="187"/>
      <c r="J223" s="187"/>
      <c r="K223" s="187"/>
      <c r="L223" s="187">
        <f>IF(AND('PR-RAS'!D190&gt;0,'PR-RAS'!D726=0),1,0)</f>
        <v>0</v>
      </c>
      <c r="M223" s="187">
        <f>IF(AND('PR-RAS'!E190&gt;0,'PR-RAS'!E726=0),1,0)</f>
        <v>1</v>
      </c>
      <c r="N223" s="187"/>
      <c r="O223" s="187"/>
      <c r="P223" s="187"/>
    </row>
    <row r="224" spans="1:16" ht="43.5" customHeight="1" x14ac:dyDescent="0.2">
      <c r="A224" s="295">
        <v>186</v>
      </c>
      <c r="B224" s="296" t="str">
        <f t="shared" si="11"/>
        <v>O.K.</v>
      </c>
      <c r="C224" s="307" t="s">
        <v>3256</v>
      </c>
      <c r="D224" s="288"/>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295">
        <v>187</v>
      </c>
      <c r="B225" s="296" t="str">
        <f t="shared" si="11"/>
        <v>O.K.</v>
      </c>
      <c r="C225" s="307" t="s">
        <v>3257</v>
      </c>
      <c r="D225" s="288"/>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295">
        <v>189</v>
      </c>
      <c r="B226" s="296" t="str">
        <f t="shared" si="11"/>
        <v>O.K.</v>
      </c>
      <c r="C226" s="307" t="s">
        <v>3258</v>
      </c>
      <c r="D226" s="288"/>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295">
        <v>190</v>
      </c>
      <c r="B227" s="296" t="str">
        <f t="shared" si="11"/>
        <v>O.K.</v>
      </c>
      <c r="C227" s="309" t="s">
        <v>3259</v>
      </c>
      <c r="D227" s="288"/>
      <c r="E227" s="187">
        <f t="shared" si="12"/>
        <v>0</v>
      </c>
      <c r="F227" s="187">
        <f t="shared" si="13"/>
        <v>0</v>
      </c>
      <c r="G227" s="187"/>
      <c r="H227" s="187"/>
      <c r="I227" s="187"/>
      <c r="J227" s="187"/>
      <c r="K227" s="187"/>
      <c r="L227" s="187">
        <f>IF(AND('PR-RAS'!D428&gt;0,SUM('PR-RAS'!D846)=0),1,0)</f>
        <v>0</v>
      </c>
      <c r="M227" s="187">
        <f>IF(AND('PR-RAS'!E428&gt;0,SUM('PR-RAS'!E846)=0),1,0)</f>
        <v>0</v>
      </c>
      <c r="N227" s="187"/>
      <c r="O227" s="187"/>
      <c r="P227" s="187"/>
    </row>
    <row r="228" spans="1:16" ht="30" customHeight="1" x14ac:dyDescent="0.2">
      <c r="A228" s="295">
        <v>191</v>
      </c>
      <c r="B228" s="296" t="str">
        <f t="shared" si="11"/>
        <v>O.K.</v>
      </c>
      <c r="C228" s="309" t="s">
        <v>3260</v>
      </c>
      <c r="D228" s="288"/>
      <c r="E228" s="187">
        <f t="shared" si="12"/>
        <v>0</v>
      </c>
      <c r="F228" s="187">
        <f t="shared" si="13"/>
        <v>0</v>
      </c>
      <c r="G228" s="187"/>
      <c r="H228" s="187"/>
      <c r="I228" s="187"/>
      <c r="J228" s="187"/>
      <c r="K228" s="187"/>
      <c r="L228" s="187">
        <f>IF(AND('PR-RAS'!D431&gt;0,SUM('PR-RAS'!D847)=0),1,0)</f>
        <v>0</v>
      </c>
      <c r="M228" s="187">
        <f>IF(AND('PR-RAS'!E431&gt;0,SUM('PR-RAS'!E847)=0),1,0)</f>
        <v>0</v>
      </c>
      <c r="N228" s="187"/>
      <c r="O228" s="187"/>
      <c r="P228" s="187"/>
    </row>
    <row r="229" spans="1:16" ht="30" customHeight="1" x14ac:dyDescent="0.2">
      <c r="A229" s="295">
        <v>192</v>
      </c>
      <c r="B229" s="296" t="str">
        <f t="shared" si="11"/>
        <v>O.K.</v>
      </c>
      <c r="C229" s="309" t="s">
        <v>3261</v>
      </c>
      <c r="D229" s="288"/>
      <c r="E229" s="187">
        <f t="shared" si="12"/>
        <v>0</v>
      </c>
      <c r="F229" s="187">
        <f t="shared" si="13"/>
        <v>0</v>
      </c>
      <c r="G229" s="187"/>
      <c r="H229" s="187"/>
      <c r="I229" s="187"/>
      <c r="J229" s="187"/>
      <c r="K229" s="187"/>
      <c r="L229" s="187">
        <f>IF(AND('PR-RAS'!D432&gt;0,SUM('PR-RAS'!D848)=0),1,0)</f>
        <v>0</v>
      </c>
      <c r="M229" s="187">
        <f>IF(AND('PR-RAS'!E432&gt;0,SUM('PR-RAS'!E848)=0),1,0)</f>
        <v>0</v>
      </c>
      <c r="N229" s="187"/>
      <c r="O229" s="187"/>
      <c r="P229" s="187"/>
    </row>
    <row r="230" spans="1:16" ht="30" customHeight="1" x14ac:dyDescent="0.2">
      <c r="A230" s="295">
        <v>193</v>
      </c>
      <c r="B230" s="296" t="str">
        <f t="shared" si="11"/>
        <v>O.K.</v>
      </c>
      <c r="C230" s="309" t="s">
        <v>3262</v>
      </c>
      <c r="D230" s="288"/>
      <c r="E230" s="187">
        <f t="shared" si="12"/>
        <v>0</v>
      </c>
      <c r="F230" s="187">
        <f t="shared" si="13"/>
        <v>0</v>
      </c>
      <c r="G230" s="187"/>
      <c r="H230" s="187"/>
      <c r="I230" s="187"/>
      <c r="J230" s="187"/>
      <c r="K230" s="187"/>
      <c r="L230" s="187">
        <f>IF(AND('PR-RAS'!D433&gt;0,SUM('PR-RAS'!D849)=0),1,0)</f>
        <v>0</v>
      </c>
      <c r="M230" s="187">
        <f>IF(AND('PR-RAS'!E433&gt;0,SUM('PR-RAS'!E849)=0),1,0)</f>
        <v>0</v>
      </c>
      <c r="N230" s="187"/>
      <c r="O230" s="187"/>
      <c r="P230" s="187"/>
    </row>
    <row r="231" spans="1:16" ht="30" customHeight="1" x14ac:dyDescent="0.2">
      <c r="A231" s="295">
        <v>194</v>
      </c>
      <c r="B231" s="296" t="str">
        <f t="shared" si="11"/>
        <v>O.K.</v>
      </c>
      <c r="C231" s="309" t="s">
        <v>3263</v>
      </c>
      <c r="D231" s="288"/>
      <c r="E231" s="187">
        <f t="shared" si="12"/>
        <v>0</v>
      </c>
      <c r="F231" s="187">
        <f t="shared" si="13"/>
        <v>0</v>
      </c>
      <c r="G231" s="187"/>
      <c r="H231" s="187"/>
      <c r="I231" s="187"/>
      <c r="J231" s="187"/>
      <c r="K231" s="187"/>
      <c r="L231" s="187">
        <f>IF(AND('PR-RAS'!D436&gt;0,SUM('PR-RAS'!D852)=0),1,0)</f>
        <v>0</v>
      </c>
      <c r="M231" s="187">
        <f>IF(AND('PR-RAS'!E436&gt;0,SUM('PR-RAS'!E852)=0),1,0)</f>
        <v>0</v>
      </c>
      <c r="N231" s="187"/>
      <c r="O231" s="187"/>
      <c r="P231" s="187"/>
    </row>
    <row r="232" spans="1:16" ht="30" customHeight="1" x14ac:dyDescent="0.2">
      <c r="A232" s="295">
        <v>195</v>
      </c>
      <c r="B232" s="296" t="str">
        <f t="shared" si="11"/>
        <v>O.K.</v>
      </c>
      <c r="C232" s="309" t="s">
        <v>3264</v>
      </c>
      <c r="D232" s="288"/>
      <c r="E232" s="187">
        <f t="shared" si="12"/>
        <v>0</v>
      </c>
      <c r="F232" s="187">
        <f t="shared" si="13"/>
        <v>0</v>
      </c>
      <c r="G232" s="187"/>
      <c r="H232" s="187"/>
      <c r="I232" s="187"/>
      <c r="J232" s="187"/>
      <c r="K232" s="187"/>
      <c r="L232" s="187">
        <f>IF(AND('PR-RAS'!D437&gt;0,SUM('PR-RAS'!D853)=0),1,0)</f>
        <v>0</v>
      </c>
      <c r="M232" s="187">
        <f>IF(AND('PR-RAS'!E437&gt;0,SUM('PR-RAS'!E853)=0),1,0)</f>
        <v>0</v>
      </c>
      <c r="N232" s="187"/>
      <c r="O232" s="187"/>
      <c r="P232" s="187"/>
    </row>
    <row r="233" spans="1:16" ht="30" customHeight="1" x14ac:dyDescent="0.2">
      <c r="A233" s="295">
        <v>196</v>
      </c>
      <c r="B233" s="296" t="str">
        <f t="shared" si="11"/>
        <v>O.K.</v>
      </c>
      <c r="C233" s="309" t="s">
        <v>3265</v>
      </c>
      <c r="D233" s="288"/>
      <c r="E233" s="187">
        <f t="shared" si="12"/>
        <v>0</v>
      </c>
      <c r="F233" s="187">
        <f t="shared" si="13"/>
        <v>0</v>
      </c>
      <c r="G233" s="187"/>
      <c r="H233" s="187"/>
      <c r="I233" s="187"/>
      <c r="J233" s="187"/>
      <c r="K233" s="187"/>
      <c r="L233" s="187">
        <f>IF(AND('PR-RAS'!D438&gt;0,SUM('PR-RAS'!D854)=0),1,0)</f>
        <v>0</v>
      </c>
      <c r="M233" s="187">
        <f>IF(AND('PR-RAS'!E438&gt;0,SUM('PR-RAS'!E854)=0),1,0)</f>
        <v>0</v>
      </c>
      <c r="N233" s="187"/>
      <c r="O233" s="187"/>
      <c r="P233" s="187"/>
    </row>
    <row r="234" spans="1:16" ht="30" customHeight="1" x14ac:dyDescent="0.2">
      <c r="A234" s="295">
        <v>197</v>
      </c>
      <c r="B234" s="296" t="str">
        <f t="shared" si="11"/>
        <v>O.K.</v>
      </c>
      <c r="C234" s="307" t="s">
        <v>3266</v>
      </c>
      <c r="D234" s="288"/>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295">
        <v>198</v>
      </c>
      <c r="B235" s="296" t="str">
        <f t="shared" si="11"/>
        <v>O.K.</v>
      </c>
      <c r="C235" s="307" t="s">
        <v>3267</v>
      </c>
      <c r="D235" s="288"/>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295">
        <v>199</v>
      </c>
      <c r="B236" s="296" t="str">
        <f t="shared" si="11"/>
        <v>O.K.</v>
      </c>
      <c r="C236" s="307" t="s">
        <v>3268</v>
      </c>
      <c r="D236" s="288"/>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295">
        <v>200</v>
      </c>
      <c r="B237" s="296" t="str">
        <f t="shared" si="11"/>
        <v>O.K.</v>
      </c>
      <c r="C237" s="307" t="s">
        <v>3269</v>
      </c>
      <c r="D237" s="288"/>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295">
        <v>201</v>
      </c>
      <c r="B238" s="296" t="str">
        <f t="shared" si="11"/>
        <v>O.K.</v>
      </c>
      <c r="C238" s="307" t="s">
        <v>3270</v>
      </c>
      <c r="D238" s="288"/>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295">
        <v>202</v>
      </c>
      <c r="B239" s="296" t="str">
        <f t="shared" si="11"/>
        <v>O.K.</v>
      </c>
      <c r="C239" s="307" t="s">
        <v>3271</v>
      </c>
      <c r="D239" s="288"/>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295">
        <v>203</v>
      </c>
      <c r="B240" s="296" t="str">
        <f t="shared" si="11"/>
        <v>O.K.</v>
      </c>
      <c r="C240" s="307" t="s">
        <v>3272</v>
      </c>
      <c r="D240" s="288"/>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295">
        <v>204</v>
      </c>
      <c r="B241" s="296" t="str">
        <f t="shared" si="11"/>
        <v>O.K.</v>
      </c>
      <c r="C241" s="307" t="s">
        <v>3273</v>
      </c>
      <c r="D241" s="288"/>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295">
        <v>205</v>
      </c>
      <c r="B242" s="296" t="str">
        <f t="shared" si="11"/>
        <v>O.K.</v>
      </c>
      <c r="C242" s="307" t="s">
        <v>3274</v>
      </c>
      <c r="D242" s="288"/>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295">
        <v>206</v>
      </c>
      <c r="B243" s="296" t="str">
        <f t="shared" si="11"/>
        <v>O.K.</v>
      </c>
      <c r="C243" s="307" t="s">
        <v>3275</v>
      </c>
      <c r="D243" s="288"/>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295">
        <v>207</v>
      </c>
      <c r="B244" s="296" t="str">
        <f t="shared" si="11"/>
        <v>O.K.</v>
      </c>
      <c r="C244" s="307" t="s">
        <v>3276</v>
      </c>
      <c r="D244" s="288"/>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295">
        <v>208</v>
      </c>
      <c r="B245" s="296" t="str">
        <f t="shared" si="11"/>
        <v>O.K.</v>
      </c>
      <c r="C245" s="307" t="s">
        <v>3277</v>
      </c>
      <c r="D245" s="288"/>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295">
        <v>209</v>
      </c>
      <c r="B246" s="296" t="str">
        <f t="shared" si="11"/>
        <v>O.K.</v>
      </c>
      <c r="C246" s="307" t="s">
        <v>3278</v>
      </c>
      <c r="D246" s="288"/>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295">
        <v>210</v>
      </c>
      <c r="B247" s="296" t="str">
        <f t="shared" si="11"/>
        <v>O.K.</v>
      </c>
      <c r="C247" s="307" t="s">
        <v>3279</v>
      </c>
      <c r="D247" s="288"/>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295">
        <v>211</v>
      </c>
      <c r="B248" s="296" t="str">
        <f t="shared" si="11"/>
        <v>O.K.</v>
      </c>
      <c r="C248" s="307" t="s">
        <v>3280</v>
      </c>
      <c r="D248" s="288"/>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295">
        <v>212</v>
      </c>
      <c r="B249" s="296" t="str">
        <f t="shared" si="11"/>
        <v>O.K.</v>
      </c>
      <c r="C249" s="307" t="s">
        <v>3281</v>
      </c>
      <c r="D249" s="288"/>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295">
        <v>213</v>
      </c>
      <c r="B250" s="296" t="str">
        <f t="shared" si="11"/>
        <v>O.K.</v>
      </c>
      <c r="C250" s="309" t="s">
        <v>3282</v>
      </c>
      <c r="D250" s="288"/>
      <c r="E250" s="187">
        <f t="shared" si="12"/>
        <v>0</v>
      </c>
      <c r="F250" s="187">
        <f t="shared" si="13"/>
        <v>0</v>
      </c>
      <c r="G250" s="187"/>
      <c r="H250" s="187"/>
      <c r="I250" s="187"/>
      <c r="J250" s="187"/>
      <c r="K250" s="187"/>
      <c r="L250" s="187">
        <f>IF(AND('PR-RAS'!D536&gt;0,SUM('PR-RAS'!D915)=0),1,0)</f>
        <v>0</v>
      </c>
      <c r="M250" s="187">
        <f>IF(AND('PR-RAS'!E536&gt;0,SUM('PR-RAS'!E915)=0),1,0)</f>
        <v>0</v>
      </c>
      <c r="N250" s="187"/>
      <c r="O250" s="187"/>
      <c r="P250" s="187"/>
    </row>
    <row r="251" spans="1:16" ht="30" customHeight="1" x14ac:dyDescent="0.2">
      <c r="A251" s="295">
        <v>214</v>
      </c>
      <c r="B251" s="296" t="str">
        <f t="shared" si="11"/>
        <v>O.K.</v>
      </c>
      <c r="C251" s="309" t="s">
        <v>3283</v>
      </c>
      <c r="D251" s="288"/>
      <c r="E251" s="187">
        <f t="shared" si="12"/>
        <v>0</v>
      </c>
      <c r="F251" s="187">
        <f t="shared" si="13"/>
        <v>0</v>
      </c>
      <c r="G251" s="187"/>
      <c r="H251" s="187"/>
      <c r="I251" s="187"/>
      <c r="J251" s="187"/>
      <c r="K251" s="187"/>
      <c r="L251" s="187">
        <f>IF(AND('PR-RAS'!D539&gt;0,SUM('PR-RAS'!D916)=0),1,0)</f>
        <v>0</v>
      </c>
      <c r="M251" s="187">
        <f>IF(AND('PR-RAS'!E539&gt;0,SUM('PR-RAS'!E916)=0),1,0)</f>
        <v>0</v>
      </c>
      <c r="N251" s="187"/>
      <c r="O251" s="187"/>
      <c r="P251" s="187"/>
    </row>
    <row r="252" spans="1:16" ht="30" customHeight="1" x14ac:dyDescent="0.2">
      <c r="A252" s="295">
        <v>215</v>
      </c>
      <c r="B252" s="296" t="str">
        <f t="shared" si="11"/>
        <v>O.K.</v>
      </c>
      <c r="C252" s="309" t="s">
        <v>3284</v>
      </c>
      <c r="D252" s="288"/>
      <c r="E252" s="187">
        <f t="shared" si="12"/>
        <v>0</v>
      </c>
      <c r="F252" s="187">
        <f t="shared" si="13"/>
        <v>0</v>
      </c>
      <c r="G252" s="187"/>
      <c r="H252" s="187"/>
      <c r="I252" s="187"/>
      <c r="J252" s="187"/>
      <c r="K252" s="187"/>
      <c r="L252" s="187">
        <f>IF(AND('PR-RAS'!D540&gt;0,SUM('PR-RAS'!D917)=0),1,0)</f>
        <v>0</v>
      </c>
      <c r="M252" s="187">
        <f>IF(AND('PR-RAS'!E540&gt;0,SUM('PR-RAS'!E917)=0),1,0)</f>
        <v>0</v>
      </c>
      <c r="N252" s="187"/>
      <c r="O252" s="187"/>
      <c r="P252" s="187"/>
    </row>
    <row r="253" spans="1:16" ht="30" customHeight="1" x14ac:dyDescent="0.2">
      <c r="A253" s="295">
        <v>216</v>
      </c>
      <c r="B253" s="296" t="str">
        <f t="shared" si="11"/>
        <v>O.K.</v>
      </c>
      <c r="C253" s="309" t="s">
        <v>3285</v>
      </c>
      <c r="D253" s="288"/>
      <c r="E253" s="187">
        <f t="shared" si="12"/>
        <v>0</v>
      </c>
      <c r="F253" s="187">
        <f t="shared" si="13"/>
        <v>0</v>
      </c>
      <c r="G253" s="187"/>
      <c r="H253" s="187"/>
      <c r="I253" s="187"/>
      <c r="J253" s="187"/>
      <c r="K253" s="187"/>
      <c r="L253" s="187">
        <f>IF(AND('PR-RAS'!D541&gt;0,SUM('PR-RAS'!D918)=0),1,0)</f>
        <v>0</v>
      </c>
      <c r="M253" s="187">
        <f>IF(AND('PR-RAS'!E541&gt;0,SUM('PR-RAS'!E918)=0),1,0)</f>
        <v>0</v>
      </c>
      <c r="N253" s="187"/>
      <c r="O253" s="187"/>
      <c r="P253" s="187"/>
    </row>
    <row r="254" spans="1:16" ht="30" customHeight="1" x14ac:dyDescent="0.2">
      <c r="A254" s="295">
        <v>217</v>
      </c>
      <c r="B254" s="296" t="str">
        <f t="shared" si="11"/>
        <v>O.K.</v>
      </c>
      <c r="C254" s="309" t="s">
        <v>3286</v>
      </c>
      <c r="D254" s="288"/>
      <c r="E254" s="187">
        <f t="shared" si="12"/>
        <v>0</v>
      </c>
      <c r="F254" s="187">
        <f t="shared" si="13"/>
        <v>0</v>
      </c>
      <c r="G254" s="187"/>
      <c r="H254" s="187"/>
      <c r="I254" s="187"/>
      <c r="J254" s="187"/>
      <c r="K254" s="187"/>
      <c r="L254" s="187">
        <f>IF(AND('PR-RAS'!D544&gt;0,SUM('PR-RAS'!D921)=0),1,0)</f>
        <v>0</v>
      </c>
      <c r="M254" s="187">
        <f>IF(AND('PR-RAS'!E544&gt;0,SUM('PR-RAS'!E921)=0),1,0)</f>
        <v>0</v>
      </c>
      <c r="N254" s="187"/>
      <c r="O254" s="187"/>
      <c r="P254" s="187"/>
    </row>
    <row r="255" spans="1:16" ht="30" customHeight="1" x14ac:dyDescent="0.2">
      <c r="A255" s="295">
        <v>218</v>
      </c>
      <c r="B255" s="296" t="str">
        <f t="shared" si="11"/>
        <v>O.K.</v>
      </c>
      <c r="C255" s="309" t="s">
        <v>3287</v>
      </c>
      <c r="D255" s="288"/>
      <c r="E255" s="187">
        <f t="shared" si="12"/>
        <v>0</v>
      </c>
      <c r="F255" s="187">
        <f t="shared" si="13"/>
        <v>0</v>
      </c>
      <c r="G255" s="187"/>
      <c r="H255" s="187"/>
      <c r="I255" s="187"/>
      <c r="J255" s="187"/>
      <c r="K255" s="187"/>
      <c r="L255" s="187">
        <f>IF(AND('PR-RAS'!D545&gt;0,SUM('PR-RAS'!D922)=0),1,0)</f>
        <v>0</v>
      </c>
      <c r="M255" s="187">
        <f>IF(AND('PR-RAS'!E545&gt;0,SUM('PR-RAS'!E922)=0),1,0)</f>
        <v>0</v>
      </c>
      <c r="N255" s="187"/>
      <c r="O255" s="187"/>
      <c r="P255" s="187"/>
    </row>
    <row r="256" spans="1:16" ht="30" customHeight="1" x14ac:dyDescent="0.2">
      <c r="A256" s="295">
        <v>219</v>
      </c>
      <c r="B256" s="296" t="str">
        <f t="shared" si="11"/>
        <v>O.K.</v>
      </c>
      <c r="C256" s="309" t="s">
        <v>3288</v>
      </c>
      <c r="D256" s="288"/>
      <c r="E256" s="187">
        <f t="shared" si="12"/>
        <v>0</v>
      </c>
      <c r="F256" s="187">
        <f t="shared" si="13"/>
        <v>0</v>
      </c>
      <c r="G256" s="187"/>
      <c r="H256" s="187"/>
      <c r="I256" s="187"/>
      <c r="J256" s="187"/>
      <c r="K256" s="187"/>
      <c r="L256" s="187">
        <f>IF(AND('PR-RAS'!D546&gt;0,SUM('PR-RAS'!D923)=0),1,0)</f>
        <v>0</v>
      </c>
      <c r="M256" s="187">
        <f>IF(AND('PR-RAS'!E546&gt;0,SUM('PR-RAS'!E923)=0),1,0)</f>
        <v>0</v>
      </c>
      <c r="N256" s="187"/>
      <c r="O256" s="187"/>
      <c r="P256" s="187"/>
    </row>
    <row r="257" spans="1:16" ht="30" customHeight="1" x14ac:dyDescent="0.2">
      <c r="A257" s="295">
        <v>220</v>
      </c>
      <c r="B257" s="296" t="str">
        <f t="shared" si="11"/>
        <v>O.K.</v>
      </c>
      <c r="C257" s="307" t="s">
        <v>3289</v>
      </c>
      <c r="D257" s="288"/>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295">
        <v>221</v>
      </c>
      <c r="B258" s="296" t="str">
        <f t="shared" si="11"/>
        <v>O.K.</v>
      </c>
      <c r="C258" s="307" t="s">
        <v>3290</v>
      </c>
      <c r="D258" s="288"/>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295">
        <v>222</v>
      </c>
      <c r="B259" s="296" t="str">
        <f t="shared" si="11"/>
        <v>O.K.</v>
      </c>
      <c r="C259" s="307" t="s">
        <v>3291</v>
      </c>
      <c r="D259" s="288"/>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295">
        <v>223</v>
      </c>
      <c r="B260" s="296" t="str">
        <f t="shared" si="11"/>
        <v>O.K.</v>
      </c>
      <c r="C260" s="307" t="s">
        <v>3292</v>
      </c>
      <c r="D260" s="288"/>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295">
        <v>224</v>
      </c>
      <c r="B261" s="296" t="str">
        <f t="shared" si="11"/>
        <v>O.K.</v>
      </c>
      <c r="C261" s="307" t="s">
        <v>3293</v>
      </c>
      <c r="D261" s="288"/>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295">
        <v>225</v>
      </c>
      <c r="B262" s="296" t="str">
        <f t="shared" si="11"/>
        <v>O.K.</v>
      </c>
      <c r="C262" s="307" t="s">
        <v>3294</v>
      </c>
      <c r="D262" s="288"/>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295">
        <v>226</v>
      </c>
      <c r="B263" s="296" t="str">
        <f t="shared" si="11"/>
        <v>O.K.</v>
      </c>
      <c r="C263" s="307" t="s">
        <v>3295</v>
      </c>
      <c r="D263" s="288"/>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295">
        <v>227</v>
      </c>
      <c r="B264" s="296" t="str">
        <f t="shared" si="11"/>
        <v>O.K.</v>
      </c>
      <c r="C264" s="307" t="s">
        <v>3296</v>
      </c>
      <c r="D264" s="288"/>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295">
        <v>228</v>
      </c>
      <c r="B265" s="296" t="str">
        <f t="shared" si="11"/>
        <v>O.K.</v>
      </c>
      <c r="C265" s="307" t="s">
        <v>3297</v>
      </c>
      <c r="D265" s="288"/>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295">
        <v>229</v>
      </c>
      <c r="B266" s="296" t="str">
        <f t="shared" si="11"/>
        <v>O.K.</v>
      </c>
      <c r="C266" s="307" t="s">
        <v>3298</v>
      </c>
      <c r="D266" s="288"/>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295">
        <v>230</v>
      </c>
      <c r="B267" s="296" t="str">
        <f t="shared" si="11"/>
        <v>O.K.</v>
      </c>
      <c r="C267" s="307" t="s">
        <v>3299</v>
      </c>
      <c r="D267" s="288"/>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295">
        <v>231</v>
      </c>
      <c r="B268" s="296" t="str">
        <f t="shared" si="11"/>
        <v>O.K.</v>
      </c>
      <c r="C268" s="307" t="s">
        <v>3300</v>
      </c>
      <c r="D268" s="288"/>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295">
        <v>232</v>
      </c>
      <c r="B269" s="296" t="str">
        <f t="shared" si="11"/>
        <v>O.K.</v>
      </c>
      <c r="C269" s="307" t="s">
        <v>3301</v>
      </c>
      <c r="D269" s="288"/>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295">
        <v>233</v>
      </c>
      <c r="B270" s="296" t="str">
        <f t="shared" si="11"/>
        <v>O.K.</v>
      </c>
      <c r="C270" s="307" t="s">
        <v>3302</v>
      </c>
      <c r="D270" s="288"/>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295">
        <v>234</v>
      </c>
      <c r="B271" s="296" t="str">
        <f t="shared" si="11"/>
        <v>O.K.</v>
      </c>
      <c r="C271" s="307" t="s">
        <v>3303</v>
      </c>
      <c r="D271" s="288"/>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295">
        <v>235</v>
      </c>
      <c r="B272" s="296" t="str">
        <f t="shared" si="11"/>
        <v>O.K.</v>
      </c>
      <c r="C272" s="309" t="s">
        <v>3304</v>
      </c>
      <c r="D272" s="288"/>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295">
        <v>236</v>
      </c>
      <c r="B273" s="296" t="str">
        <f t="shared" si="11"/>
        <v>O.K.</v>
      </c>
      <c r="C273" s="307" t="s">
        <v>3305</v>
      </c>
      <c r="D273" s="288"/>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313">
        <v>258</v>
      </c>
      <c r="B274" s="296" t="str">
        <f t="shared" si="11"/>
        <v>O.K.</v>
      </c>
      <c r="C274" s="300" t="s">
        <v>3306</v>
      </c>
      <c r="D274" s="288"/>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295">
        <v>237</v>
      </c>
      <c r="B275" s="296" t="str">
        <f t="shared" si="11"/>
        <v>O.K.</v>
      </c>
      <c r="C275" s="309" t="s">
        <v>3307</v>
      </c>
      <c r="D275" s="288"/>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313">
        <v>257</v>
      </c>
      <c r="B276" s="296" t="str">
        <f t="shared" si="11"/>
        <v>O.K.</v>
      </c>
      <c r="C276" s="300" t="s">
        <v>3308</v>
      </c>
      <c r="D276" s="288"/>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12" t="s">
        <v>32</v>
      </c>
      <c r="B277" s="11"/>
      <c r="C277" s="10"/>
      <c r="D277" s="288"/>
      <c r="E277" s="187">
        <f>SUM(E278:E311)</f>
        <v>0</v>
      </c>
      <c r="F277" s="187">
        <f>SUM(F278:F311)</f>
        <v>0</v>
      </c>
      <c r="G277" s="187"/>
      <c r="H277" s="187"/>
      <c r="I277" s="187"/>
      <c r="J277" s="187"/>
      <c r="K277" s="187"/>
      <c r="L277" s="187"/>
      <c r="M277" s="187"/>
      <c r="N277" s="187"/>
      <c r="O277" s="187"/>
      <c r="P277" s="187"/>
    </row>
    <row r="278" spans="1:17" ht="20.25" customHeight="1" x14ac:dyDescent="0.2">
      <c r="A278" s="295">
        <v>1</v>
      </c>
      <c r="B278" s="296" t="str">
        <f t="shared" ref="B278:B311" si="14">IF(E278=1,"Pogreška",IF(F278=1,"Provjera","O.K."))</f>
        <v>O.K.</v>
      </c>
      <c r="C278" s="300" t="s">
        <v>3309</v>
      </c>
      <c r="D278" s="288"/>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295">
        <v>26</v>
      </c>
      <c r="B279" s="296" t="str">
        <f t="shared" si="14"/>
        <v>O.K.</v>
      </c>
      <c r="C279" s="300" t="s">
        <v>3310</v>
      </c>
      <c r="D279" s="288"/>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295">
        <v>27</v>
      </c>
      <c r="B280" s="296" t="str">
        <f t="shared" si="14"/>
        <v>O.K.</v>
      </c>
      <c r="C280" s="300" t="s">
        <v>3311</v>
      </c>
      <c r="D280" s="288"/>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295">
        <v>46</v>
      </c>
      <c r="B281" s="296" t="str">
        <f t="shared" si="14"/>
        <v>O.K.</v>
      </c>
      <c r="C281" s="300" t="s">
        <v>3312</v>
      </c>
      <c r="D281" s="288"/>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295">
        <v>2</v>
      </c>
      <c r="B282" s="296" t="str">
        <f t="shared" si="14"/>
        <v>O.K.</v>
      </c>
      <c r="C282" s="300" t="s">
        <v>3313</v>
      </c>
      <c r="D282" s="288"/>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295">
        <v>3</v>
      </c>
      <c r="B283" s="296" t="str">
        <f t="shared" si="14"/>
        <v>O.K.</v>
      </c>
      <c r="C283" s="300" t="s">
        <v>3314</v>
      </c>
      <c r="D283" s="288"/>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295">
        <v>4</v>
      </c>
      <c r="B284" s="296" t="str">
        <f t="shared" si="14"/>
        <v>O.K.</v>
      </c>
      <c r="C284" s="300" t="s">
        <v>3315</v>
      </c>
      <c r="D284" s="288"/>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295">
        <v>5</v>
      </c>
      <c r="B285" s="296" t="str">
        <f t="shared" si="14"/>
        <v>O.K.</v>
      </c>
      <c r="C285" s="314" t="s">
        <v>3316</v>
      </c>
      <c r="D285" s="288"/>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295">
        <v>30</v>
      </c>
      <c r="B286" s="296" t="str">
        <f t="shared" si="14"/>
        <v>O.K.</v>
      </c>
      <c r="C286" s="300" t="s">
        <v>3317</v>
      </c>
      <c r="D286" s="288"/>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295">
        <v>28</v>
      </c>
      <c r="B287" s="296" t="str">
        <f t="shared" si="14"/>
        <v>O.K.</v>
      </c>
      <c r="C287" s="300" t="s">
        <v>3318</v>
      </c>
      <c r="D287" s="288"/>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295">
        <v>29</v>
      </c>
      <c r="B288" s="296" t="str">
        <f t="shared" si="14"/>
        <v>O.K.</v>
      </c>
      <c r="C288" s="300" t="s">
        <v>3319</v>
      </c>
      <c r="D288" s="288"/>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295">
        <v>18</v>
      </c>
      <c r="B289" s="296" t="str">
        <f t="shared" si="14"/>
        <v>O.K.</v>
      </c>
      <c r="C289" s="300" t="s">
        <v>3320</v>
      </c>
      <c r="D289" s="288"/>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295">
        <v>19</v>
      </c>
      <c r="B290" s="296" t="str">
        <f t="shared" si="14"/>
        <v>O.K.</v>
      </c>
      <c r="C290" s="314" t="s">
        <v>3321</v>
      </c>
      <c r="D290" s="288"/>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295">
        <v>20</v>
      </c>
      <c r="B291" s="296" t="str">
        <f t="shared" si="14"/>
        <v>O.K.</v>
      </c>
      <c r="C291" s="314" t="s">
        <v>3322</v>
      </c>
      <c r="D291" s="288"/>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295">
        <v>21</v>
      </c>
      <c r="B292" s="296" t="str">
        <f t="shared" si="14"/>
        <v>O.K.</v>
      </c>
      <c r="C292" s="314" t="s">
        <v>3323</v>
      </c>
      <c r="D292" s="288"/>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295">
        <v>31</v>
      </c>
      <c r="B293" s="296" t="str">
        <f t="shared" si="14"/>
        <v>O.K.</v>
      </c>
      <c r="C293" s="314" t="s">
        <v>3324</v>
      </c>
      <c r="D293" s="288"/>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295">
        <v>32</v>
      </c>
      <c r="B294" s="296" t="str">
        <f t="shared" si="14"/>
        <v>O.K.</v>
      </c>
      <c r="C294" s="314" t="s">
        <v>3325</v>
      </c>
      <c r="D294" s="288"/>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295">
        <v>33</v>
      </c>
      <c r="B295" s="296" t="str">
        <f t="shared" si="14"/>
        <v>O.K.</v>
      </c>
      <c r="C295" s="314" t="s">
        <v>3326</v>
      </c>
      <c r="D295" s="288"/>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295">
        <v>34</v>
      </c>
      <c r="B296" s="296" t="str">
        <f t="shared" si="14"/>
        <v>O.K.</v>
      </c>
      <c r="C296" s="314" t="s">
        <v>3327</v>
      </c>
      <c r="D296" s="288"/>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295">
        <v>35</v>
      </c>
      <c r="B297" s="296" t="str">
        <f t="shared" si="14"/>
        <v>O.K.</v>
      </c>
      <c r="C297" s="314" t="s">
        <v>3328</v>
      </c>
      <c r="D297" s="288"/>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295">
        <v>36</v>
      </c>
      <c r="B298" s="296" t="str">
        <f t="shared" si="14"/>
        <v>O.K.</v>
      </c>
      <c r="C298" s="314" t="s">
        <v>3329</v>
      </c>
      <c r="D298" s="288"/>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295">
        <v>37</v>
      </c>
      <c r="B299" s="296" t="str">
        <f t="shared" si="14"/>
        <v>O.K.</v>
      </c>
      <c r="C299" s="314" t="s">
        <v>3330</v>
      </c>
      <c r="D299" s="288"/>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295">
        <v>38</v>
      </c>
      <c r="B300" s="296" t="str">
        <f t="shared" si="14"/>
        <v>O.K.</v>
      </c>
      <c r="C300" s="314" t="s">
        <v>3331</v>
      </c>
      <c r="D300" s="288"/>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295">
        <v>39</v>
      </c>
      <c r="B301" s="296" t="str">
        <f t="shared" si="14"/>
        <v>O.K.</v>
      </c>
      <c r="C301" s="314" t="s">
        <v>3332</v>
      </c>
      <c r="D301" s="288"/>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295">
        <v>40</v>
      </c>
      <c r="B302" s="296" t="str">
        <f t="shared" si="14"/>
        <v>O.K.</v>
      </c>
      <c r="C302" s="314" t="s">
        <v>3333</v>
      </c>
      <c r="D302" s="288"/>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295">
        <v>41</v>
      </c>
      <c r="B303" s="296" t="str">
        <f t="shared" si="14"/>
        <v>O.K.</v>
      </c>
      <c r="C303" s="314" t="s">
        <v>3334</v>
      </c>
      <c r="D303" s="288"/>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295">
        <v>42</v>
      </c>
      <c r="B304" s="296" t="str">
        <f t="shared" si="14"/>
        <v>O.K.</v>
      </c>
      <c r="C304" s="314" t="s">
        <v>3335</v>
      </c>
      <c r="D304" s="288"/>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295">
        <v>43</v>
      </c>
      <c r="B305" s="296" t="str">
        <f t="shared" si="14"/>
        <v>O.K.</v>
      </c>
      <c r="C305" s="314" t="s">
        <v>3336</v>
      </c>
      <c r="D305" s="288"/>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295">
        <v>44</v>
      </c>
      <c r="B306" s="296" t="str">
        <f t="shared" si="14"/>
        <v>O.K.</v>
      </c>
      <c r="C306" s="314" t="s">
        <v>3337</v>
      </c>
      <c r="D306" s="288"/>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295">
        <v>45</v>
      </c>
      <c r="B307" s="296" t="str">
        <f t="shared" si="14"/>
        <v>O.K.</v>
      </c>
      <c r="C307" s="314" t="s">
        <v>3338</v>
      </c>
      <c r="D307" s="288"/>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295">
        <v>22</v>
      </c>
      <c r="B308" s="296" t="str">
        <f t="shared" si="14"/>
        <v>O.K.</v>
      </c>
      <c r="C308" s="300" t="s">
        <v>3339</v>
      </c>
      <c r="D308" s="288"/>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295">
        <v>23</v>
      </c>
      <c r="B309" s="296" t="str">
        <f t="shared" si="14"/>
        <v>O.K.</v>
      </c>
      <c r="C309" s="300" t="s">
        <v>3340</v>
      </c>
      <c r="D309" s="288"/>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295">
        <v>24</v>
      </c>
      <c r="B310" s="296" t="str">
        <f t="shared" si="14"/>
        <v>O.K.</v>
      </c>
      <c r="C310" s="300" t="s">
        <v>3341</v>
      </c>
      <c r="D310" s="288"/>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295">
        <v>25</v>
      </c>
      <c r="B311" s="296" t="str">
        <f t="shared" si="14"/>
        <v>O.K.</v>
      </c>
      <c r="C311" s="300" t="s">
        <v>3342</v>
      </c>
      <c r="D311" s="288"/>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12" t="s">
        <v>37</v>
      </c>
      <c r="B312" s="11"/>
      <c r="C312" s="10"/>
      <c r="D312" s="288"/>
      <c r="E312" s="187">
        <f>SUM(E313:E314)</f>
        <v>0</v>
      </c>
      <c r="F312" s="187">
        <f>SUM(F313:F314)</f>
        <v>0</v>
      </c>
      <c r="G312" s="187"/>
      <c r="H312" s="187"/>
      <c r="I312" s="187"/>
      <c r="J312" s="187"/>
      <c r="K312" s="187"/>
      <c r="L312" s="187"/>
      <c r="M312" s="187"/>
      <c r="N312" s="187"/>
      <c r="O312" s="187"/>
      <c r="P312" s="187"/>
    </row>
    <row r="313" spans="1:16" ht="30" customHeight="1" x14ac:dyDescent="0.2">
      <c r="A313" s="295">
        <v>1</v>
      </c>
      <c r="B313" s="296" t="str">
        <f>IF(E313=1,"Pogreška",IF(F313=1,"Provjera","O.K."))</f>
        <v>O.K.</v>
      </c>
      <c r="C313" s="300" t="s">
        <v>3308</v>
      </c>
      <c r="D313" s="288"/>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295">
        <v>2</v>
      </c>
      <c r="B314" s="296" t="str">
        <f>IF(E314=1,"Pogreška",IF(F314=1,"Provjera","O.K."))</f>
        <v>O.K.</v>
      </c>
      <c r="C314" s="300" t="s">
        <v>3343</v>
      </c>
      <c r="D314" s="288"/>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12" t="s">
        <v>36</v>
      </c>
      <c r="B315" s="11"/>
      <c r="C315" s="10"/>
      <c r="D315" s="288"/>
      <c r="E315" s="187">
        <f>SUM(E316)</f>
        <v>0</v>
      </c>
      <c r="F315" s="187">
        <f>SUM(F316)</f>
        <v>0</v>
      </c>
      <c r="G315" s="187"/>
      <c r="H315" s="187"/>
      <c r="I315" s="187"/>
      <c r="J315" s="187"/>
      <c r="K315" s="187"/>
      <c r="L315" s="187"/>
      <c r="M315" s="187"/>
      <c r="N315" s="187"/>
      <c r="O315" s="187"/>
      <c r="P315" s="187"/>
    </row>
    <row r="316" spans="1:16" ht="30" customHeight="1" x14ac:dyDescent="0.2">
      <c r="A316" s="295">
        <v>1</v>
      </c>
      <c r="B316" s="296" t="str">
        <f>IF(E316=1,"Pogreška",IF(F316=1,"Provjera","O.K."))</f>
        <v>O.K.</v>
      </c>
      <c r="C316" s="300" t="s">
        <v>3308</v>
      </c>
      <c r="D316" s="288"/>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12" t="s">
        <v>3344</v>
      </c>
      <c r="B317" s="11"/>
      <c r="C317" s="10"/>
      <c r="D317" s="288"/>
      <c r="E317" s="187">
        <f>SUM(E318)</f>
        <v>0</v>
      </c>
      <c r="F317" s="187">
        <f>SUM(F318)</f>
        <v>0</v>
      </c>
      <c r="G317" s="187"/>
      <c r="H317" s="187"/>
      <c r="I317" s="187"/>
      <c r="J317" s="187"/>
      <c r="K317" s="187"/>
      <c r="L317" s="187"/>
      <c r="M317" s="187"/>
      <c r="N317" s="187"/>
      <c r="O317" s="187"/>
      <c r="P317" s="187"/>
    </row>
    <row r="318" spans="1:16" ht="30" customHeight="1" x14ac:dyDescent="0.2">
      <c r="A318" s="315">
        <v>1</v>
      </c>
      <c r="B318" s="316" t="str">
        <f>IF(E318=1,"Pogreška",IF(F318=1,"Provjera","O.K."))</f>
        <v>O.K.</v>
      </c>
      <c r="C318" s="317" t="s">
        <v>3308</v>
      </c>
      <c r="D318" s="288"/>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311"/>
      <c r="B319" s="318"/>
      <c r="C319" s="319"/>
      <c r="D319" s="288"/>
      <c r="E319" s="187"/>
      <c r="F319" s="187"/>
      <c r="G319" s="187"/>
      <c r="H319" s="187"/>
      <c r="I319" s="187"/>
      <c r="J319" s="187"/>
      <c r="K319" s="187"/>
      <c r="L319" s="187"/>
      <c r="M319" s="187"/>
      <c r="N319" s="187"/>
      <c r="O319" s="187"/>
      <c r="P319" s="187"/>
    </row>
    <row r="320" spans="1:16" ht="12.75" customHeight="1" x14ac:dyDescent="0.2">
      <c r="A320" s="311"/>
      <c r="B320" s="318"/>
      <c r="C320" s="319"/>
      <c r="D320" s="288"/>
      <c r="E320" s="187"/>
      <c r="F320" s="187"/>
      <c r="G320" s="187"/>
      <c r="H320" s="187"/>
      <c r="I320" s="187"/>
      <c r="J320" s="187"/>
      <c r="K320" s="187"/>
      <c r="L320" s="187"/>
      <c r="M320" s="187"/>
      <c r="N320" s="187"/>
      <c r="O320" s="187"/>
      <c r="P320" s="187"/>
    </row>
    <row r="321" spans="1:16" ht="11.25" customHeight="1" x14ac:dyDescent="0.2">
      <c r="A321" s="311"/>
      <c r="B321" s="318"/>
      <c r="C321" s="319"/>
      <c r="D321" s="288"/>
      <c r="E321" s="187"/>
      <c r="F321" s="187"/>
      <c r="G321" s="187"/>
      <c r="H321" s="187"/>
      <c r="I321" s="187"/>
      <c r="J321" s="187"/>
      <c r="K321" s="187"/>
      <c r="L321" s="187"/>
      <c r="M321" s="187"/>
      <c r="N321" s="187"/>
      <c r="O321" s="187"/>
      <c r="P321" s="187"/>
    </row>
    <row r="322" spans="1:16" ht="11.25" customHeight="1" x14ac:dyDescent="0.2">
      <c r="A322" s="311"/>
      <c r="B322" s="318"/>
      <c r="C322" s="319"/>
      <c r="D322" s="288"/>
      <c r="E322" s="187"/>
      <c r="F322" s="187"/>
      <c r="G322" s="187"/>
      <c r="H322" s="187"/>
      <c r="I322" s="187"/>
      <c r="J322" s="187"/>
      <c r="K322" s="187"/>
      <c r="L322" s="187"/>
      <c r="M322" s="187"/>
      <c r="N322" s="187"/>
      <c r="O322" s="187"/>
      <c r="P322" s="187"/>
    </row>
    <row r="323" spans="1:16" ht="11.25" customHeight="1" x14ac:dyDescent="0.2">
      <c r="A323" s="311"/>
      <c r="B323" s="318"/>
      <c r="C323" s="319"/>
      <c r="D323" s="288"/>
      <c r="E323" s="187"/>
      <c r="F323" s="187"/>
      <c r="G323" s="187"/>
      <c r="H323" s="187"/>
      <c r="I323" s="187"/>
      <c r="J323" s="187"/>
      <c r="K323" s="187"/>
      <c r="L323" s="187"/>
      <c r="M323" s="187"/>
      <c r="N323" s="187"/>
      <c r="O323" s="187"/>
      <c r="P323" s="187"/>
    </row>
    <row r="324" spans="1:16" ht="11.25" customHeight="1" x14ac:dyDescent="0.2">
      <c r="A324" s="311"/>
      <c r="B324" s="318"/>
      <c r="C324" s="319"/>
      <c r="D324" s="288"/>
      <c r="E324" s="187"/>
      <c r="F324" s="187"/>
      <c r="G324" s="187"/>
      <c r="H324" s="187"/>
      <c r="I324" s="187"/>
      <c r="J324" s="187"/>
      <c r="K324" s="187"/>
      <c r="L324" s="187"/>
      <c r="M324" s="187"/>
      <c r="N324" s="187"/>
      <c r="O324" s="187"/>
      <c r="P324" s="187"/>
    </row>
    <row r="325" spans="1:16" ht="11.25" customHeight="1" x14ac:dyDescent="0.2">
      <c r="A325" s="311"/>
      <c r="B325" s="318"/>
      <c r="C325" s="319"/>
      <c r="D325" s="288"/>
      <c r="E325" s="187"/>
      <c r="F325" s="187"/>
      <c r="G325" s="187"/>
      <c r="H325" s="187"/>
      <c r="I325" s="187"/>
      <c r="J325" s="187"/>
      <c r="K325" s="187"/>
      <c r="L325" s="187"/>
      <c r="M325" s="187"/>
      <c r="N325" s="187"/>
      <c r="O325" s="187"/>
      <c r="P325" s="187"/>
    </row>
    <row r="326" spans="1:16" ht="11.25" customHeight="1" x14ac:dyDescent="0.2">
      <c r="A326" s="311"/>
      <c r="B326" s="318"/>
      <c r="C326" s="319"/>
      <c r="D326" s="288"/>
      <c r="E326" s="187"/>
      <c r="F326" s="187"/>
      <c r="G326" s="187"/>
      <c r="H326" s="187"/>
      <c r="I326" s="187"/>
      <c r="J326" s="187"/>
      <c r="K326" s="187"/>
      <c r="L326" s="187"/>
      <c r="M326" s="187"/>
      <c r="N326" s="187"/>
      <c r="O326" s="187"/>
      <c r="P326" s="187"/>
    </row>
    <row r="327" spans="1:16" ht="11.25" customHeight="1" x14ac:dyDescent="0.2">
      <c r="A327" s="311"/>
      <c r="B327" s="318"/>
      <c r="C327" s="319"/>
      <c r="D327" s="288"/>
      <c r="E327" s="187"/>
      <c r="F327" s="187"/>
      <c r="G327" s="187"/>
      <c r="H327" s="187"/>
      <c r="I327" s="187"/>
      <c r="J327" s="187"/>
      <c r="K327" s="187"/>
      <c r="L327" s="187"/>
      <c r="M327" s="187"/>
      <c r="N327" s="187"/>
      <c r="O327" s="187"/>
      <c r="P327" s="187"/>
    </row>
    <row r="328" spans="1:16" ht="11.25" customHeight="1" x14ac:dyDescent="0.2">
      <c r="A328" s="311"/>
      <c r="B328" s="318"/>
      <c r="C328" s="319"/>
      <c r="D328" s="288"/>
      <c r="E328" s="187"/>
      <c r="F328" s="187"/>
      <c r="G328" s="187"/>
      <c r="H328" s="187"/>
      <c r="I328" s="187"/>
      <c r="J328" s="187"/>
      <c r="K328" s="187"/>
      <c r="L328" s="187"/>
      <c r="M328" s="187"/>
      <c r="N328" s="187"/>
      <c r="O328" s="187"/>
      <c r="P328" s="187"/>
    </row>
    <row r="329" spans="1:16" ht="11.25" customHeight="1" x14ac:dyDescent="0.2">
      <c r="A329" s="311"/>
      <c r="B329" s="318"/>
      <c r="C329" s="319"/>
      <c r="D329" s="288"/>
      <c r="E329" s="187"/>
      <c r="F329" s="187"/>
      <c r="G329" s="187"/>
      <c r="H329" s="187"/>
      <c r="I329" s="187"/>
      <c r="J329" s="187"/>
      <c r="K329" s="187"/>
      <c r="L329" s="187"/>
      <c r="M329" s="187"/>
      <c r="N329" s="187"/>
      <c r="O329" s="187"/>
      <c r="P329" s="187"/>
    </row>
    <row r="330" spans="1:16" ht="11.25" customHeight="1" x14ac:dyDescent="0.2">
      <c r="A330" s="311"/>
      <c r="B330" s="318"/>
      <c r="C330" s="319"/>
      <c r="D330" s="288"/>
      <c r="E330" s="187"/>
      <c r="F330" s="187"/>
      <c r="G330" s="187"/>
      <c r="H330" s="187"/>
      <c r="I330" s="187"/>
      <c r="J330" s="187"/>
      <c r="K330" s="187"/>
      <c r="L330" s="187"/>
      <c r="M330" s="187"/>
      <c r="N330" s="187"/>
      <c r="O330" s="187"/>
      <c r="P330" s="187"/>
    </row>
    <row r="331" spans="1:16" ht="11.25" customHeight="1" x14ac:dyDescent="0.2">
      <c r="A331" s="311"/>
      <c r="B331" s="318"/>
      <c r="C331" s="319"/>
      <c r="D331" s="288"/>
      <c r="E331" s="187"/>
      <c r="F331" s="187"/>
      <c r="G331" s="187"/>
      <c r="H331" s="187"/>
      <c r="I331" s="187"/>
      <c r="J331" s="187"/>
      <c r="K331" s="187"/>
      <c r="L331" s="187"/>
      <c r="M331" s="187"/>
      <c r="N331" s="187"/>
      <c r="O331" s="187"/>
      <c r="P331" s="187"/>
    </row>
    <row r="332" spans="1:16" ht="11.25" customHeight="1" x14ac:dyDescent="0.2">
      <c r="A332" s="311"/>
      <c r="B332" s="318"/>
      <c r="C332" s="319"/>
      <c r="D332" s="288"/>
      <c r="E332" s="187"/>
      <c r="F332" s="187"/>
      <c r="G332" s="187"/>
      <c r="H332" s="187"/>
      <c r="I332" s="187"/>
      <c r="J332" s="187"/>
      <c r="K332" s="187"/>
      <c r="L332" s="187"/>
      <c r="M332" s="187"/>
      <c r="N332" s="187"/>
      <c r="O332" s="187"/>
      <c r="P332" s="187"/>
    </row>
    <row r="333" spans="1:16" ht="11.25" customHeight="1" x14ac:dyDescent="0.2">
      <c r="A333" s="311"/>
      <c r="B333" s="318"/>
      <c r="C333" s="319"/>
      <c r="D333" s="288"/>
      <c r="E333" s="187"/>
      <c r="F333" s="187"/>
      <c r="G333" s="187"/>
      <c r="H333" s="187"/>
      <c r="I333" s="187"/>
      <c r="J333" s="187"/>
      <c r="K333" s="187"/>
      <c r="L333" s="187"/>
      <c r="M333" s="187"/>
      <c r="N333" s="187"/>
      <c r="O333" s="187"/>
      <c r="P333" s="187"/>
    </row>
    <row r="334" spans="1:16" ht="11.25" customHeight="1" x14ac:dyDescent="0.2">
      <c r="A334" s="311"/>
      <c r="B334" s="318"/>
      <c r="C334" s="319"/>
      <c r="D334" s="288"/>
      <c r="E334" s="187"/>
      <c r="F334" s="187"/>
      <c r="G334" s="187"/>
      <c r="H334" s="187"/>
      <c r="I334" s="187"/>
      <c r="J334" s="187"/>
      <c r="K334" s="187"/>
      <c r="L334" s="187"/>
      <c r="M334" s="187"/>
      <c r="N334" s="187"/>
      <c r="O334" s="187"/>
      <c r="P334" s="187"/>
    </row>
    <row r="335" spans="1:16" ht="11.25" customHeight="1" x14ac:dyDescent="0.2">
      <c r="A335" s="311"/>
      <c r="B335" s="318"/>
      <c r="C335" s="319"/>
      <c r="D335" s="288"/>
      <c r="E335" s="187"/>
      <c r="F335" s="187"/>
      <c r="G335" s="187"/>
      <c r="H335" s="187"/>
      <c r="I335" s="187"/>
      <c r="J335" s="187"/>
      <c r="K335" s="187"/>
      <c r="L335" s="187"/>
      <c r="M335" s="187"/>
      <c r="N335" s="187"/>
      <c r="O335" s="187"/>
      <c r="P335" s="187"/>
    </row>
    <row r="336" spans="1:16" ht="11.25" customHeight="1" x14ac:dyDescent="0.2">
      <c r="A336" s="311"/>
      <c r="B336" s="318"/>
      <c r="C336" s="319"/>
      <c r="D336" s="288"/>
      <c r="E336" s="187"/>
      <c r="F336" s="187"/>
      <c r="G336" s="187"/>
      <c r="H336" s="187"/>
      <c r="I336" s="187"/>
      <c r="J336" s="187"/>
      <c r="K336" s="187"/>
      <c r="L336" s="187"/>
      <c r="M336" s="187"/>
      <c r="N336" s="187"/>
      <c r="O336" s="187"/>
      <c r="P336" s="187"/>
    </row>
    <row r="337" spans="1:16" ht="11.25" customHeight="1" x14ac:dyDescent="0.2">
      <c r="A337" s="311"/>
      <c r="B337" s="318"/>
      <c r="C337" s="319"/>
      <c r="D337" s="288"/>
      <c r="E337" s="187"/>
      <c r="F337" s="187"/>
      <c r="G337" s="187"/>
      <c r="H337" s="187"/>
      <c r="I337" s="187"/>
      <c r="J337" s="187"/>
      <c r="K337" s="187"/>
      <c r="L337" s="187"/>
      <c r="M337" s="187"/>
      <c r="N337" s="187"/>
      <c r="O337" s="187"/>
      <c r="P337" s="187"/>
    </row>
    <row r="338" spans="1:16" ht="11.25" customHeight="1" x14ac:dyDescent="0.2">
      <c r="A338" s="311"/>
      <c r="B338" s="318"/>
      <c r="C338" s="319"/>
      <c r="D338" s="288"/>
      <c r="E338" s="187"/>
      <c r="F338" s="187"/>
      <c r="G338" s="187"/>
      <c r="H338" s="187"/>
      <c r="I338" s="187"/>
      <c r="J338" s="187"/>
      <c r="K338" s="187"/>
      <c r="L338" s="187"/>
      <c r="M338" s="187"/>
      <c r="N338" s="187"/>
      <c r="O338" s="187"/>
      <c r="P338" s="187"/>
    </row>
    <row r="339" spans="1:16" ht="11.25" customHeight="1" x14ac:dyDescent="0.2">
      <c r="A339" s="311"/>
      <c r="B339" s="318"/>
      <c r="C339" s="319"/>
      <c r="D339" s="288"/>
      <c r="E339" s="187"/>
      <c r="F339" s="187"/>
      <c r="G339" s="187"/>
      <c r="H339" s="187"/>
      <c r="I339" s="187"/>
      <c r="J339" s="187"/>
      <c r="K339" s="187"/>
      <c r="L339" s="187"/>
      <c r="M339" s="187"/>
      <c r="N339" s="187"/>
      <c r="O339" s="187"/>
      <c r="P339" s="187"/>
    </row>
    <row r="340" spans="1:16" ht="11.25" customHeight="1" x14ac:dyDescent="0.2">
      <c r="A340" s="311"/>
      <c r="B340" s="318"/>
      <c r="C340" s="319"/>
      <c r="D340" s="288"/>
      <c r="E340" s="187"/>
      <c r="F340" s="187"/>
      <c r="G340" s="187"/>
      <c r="H340" s="187"/>
      <c r="I340" s="187"/>
      <c r="J340" s="187"/>
      <c r="K340" s="187"/>
      <c r="L340" s="187"/>
      <c r="M340" s="187"/>
      <c r="N340" s="187"/>
      <c r="O340" s="187"/>
      <c r="P340" s="187"/>
    </row>
    <row r="341" spans="1:16" ht="11.25" customHeight="1" x14ac:dyDescent="0.2">
      <c r="A341" s="311"/>
      <c r="B341" s="318"/>
      <c r="C341" s="319"/>
      <c r="D341" s="288"/>
      <c r="E341" s="187"/>
      <c r="F341" s="187"/>
      <c r="G341" s="187"/>
      <c r="H341" s="187"/>
      <c r="I341" s="187"/>
      <c r="J341" s="187"/>
      <c r="K341" s="187"/>
      <c r="L341" s="187"/>
      <c r="M341" s="187"/>
      <c r="N341" s="187"/>
      <c r="O341" s="187"/>
      <c r="P341" s="187"/>
    </row>
    <row r="342" spans="1:16" ht="11.25" customHeight="1" x14ac:dyDescent="0.2">
      <c r="A342" s="311"/>
      <c r="B342" s="318"/>
      <c r="C342" s="319"/>
      <c r="D342" s="288"/>
      <c r="E342" s="187"/>
      <c r="F342" s="187"/>
      <c r="G342" s="187"/>
      <c r="H342" s="187"/>
      <c r="I342" s="187"/>
      <c r="J342" s="187"/>
      <c r="K342" s="187"/>
      <c r="L342" s="187"/>
      <c r="M342" s="187"/>
      <c r="N342" s="187"/>
      <c r="O342" s="187"/>
      <c r="P342" s="187"/>
    </row>
    <row r="343" spans="1:16" ht="11.25" customHeight="1" x14ac:dyDescent="0.2">
      <c r="A343" s="311"/>
      <c r="B343" s="318"/>
      <c r="C343" s="319"/>
      <c r="D343" s="288"/>
      <c r="E343" s="187"/>
      <c r="F343" s="187"/>
      <c r="G343" s="187"/>
      <c r="H343" s="187"/>
      <c r="I343" s="187"/>
      <c r="J343" s="187"/>
      <c r="K343" s="187"/>
      <c r="L343" s="187"/>
      <c r="M343" s="187"/>
      <c r="N343" s="187"/>
      <c r="O343" s="187"/>
      <c r="P343" s="187"/>
    </row>
    <row r="344" spans="1:16" ht="11.25" customHeight="1" x14ac:dyDescent="0.2">
      <c r="A344" s="311"/>
      <c r="B344" s="318"/>
      <c r="C344" s="319"/>
      <c r="D344" s="288"/>
      <c r="E344" s="187"/>
      <c r="F344" s="187"/>
      <c r="G344" s="187"/>
      <c r="H344" s="187"/>
      <c r="I344" s="187"/>
      <c r="J344" s="187"/>
      <c r="K344" s="187"/>
      <c r="L344" s="187"/>
      <c r="M344" s="187"/>
      <c r="N344" s="187"/>
      <c r="O344" s="187"/>
      <c r="P344" s="187"/>
    </row>
    <row r="345" spans="1:16" ht="11.25" customHeight="1" x14ac:dyDescent="0.2">
      <c r="A345" s="311"/>
      <c r="B345" s="318"/>
      <c r="C345" s="319"/>
      <c r="D345" s="288"/>
      <c r="E345" s="187"/>
      <c r="F345" s="187"/>
      <c r="G345" s="187"/>
      <c r="H345" s="187"/>
      <c r="I345" s="187"/>
      <c r="J345" s="187"/>
      <c r="K345" s="187"/>
      <c r="L345" s="187"/>
      <c r="M345" s="187"/>
      <c r="N345" s="187"/>
      <c r="O345" s="187"/>
      <c r="P345" s="187"/>
    </row>
    <row r="346" spans="1:16" ht="11.25" customHeight="1" x14ac:dyDescent="0.2">
      <c r="A346" s="311"/>
      <c r="B346" s="318"/>
      <c r="C346" s="319"/>
      <c r="D346" s="288"/>
      <c r="E346" s="187"/>
      <c r="F346" s="187"/>
      <c r="G346" s="187"/>
      <c r="H346" s="187"/>
      <c r="I346" s="187"/>
      <c r="J346" s="187"/>
      <c r="K346" s="187"/>
      <c r="L346" s="187"/>
      <c r="M346" s="187"/>
      <c r="N346" s="187"/>
      <c r="O346" s="187"/>
      <c r="P346" s="187"/>
    </row>
    <row r="347" spans="1:16" ht="11.25" customHeight="1" x14ac:dyDescent="0.2">
      <c r="A347" s="311"/>
      <c r="B347" s="318"/>
      <c r="C347" s="319"/>
      <c r="D347" s="288"/>
      <c r="E347" s="187"/>
      <c r="F347" s="187"/>
      <c r="G347" s="187"/>
      <c r="H347" s="187"/>
      <c r="I347" s="187"/>
      <c r="J347" s="187"/>
      <c r="K347" s="187"/>
      <c r="L347" s="187"/>
      <c r="M347" s="187"/>
      <c r="N347" s="187"/>
      <c r="O347" s="187"/>
      <c r="P347" s="187"/>
    </row>
    <row r="348" spans="1:16" ht="11.25" customHeight="1" x14ac:dyDescent="0.2">
      <c r="A348" s="311"/>
      <c r="B348" s="318"/>
      <c r="C348" s="319"/>
      <c r="D348" s="288"/>
      <c r="E348" s="187"/>
      <c r="F348" s="187"/>
      <c r="G348" s="187"/>
      <c r="H348" s="187"/>
      <c r="I348" s="187"/>
      <c r="J348" s="187"/>
      <c r="K348" s="187"/>
      <c r="L348" s="187"/>
      <c r="M348" s="187"/>
      <c r="N348" s="187"/>
      <c r="O348" s="187"/>
      <c r="P348" s="187"/>
    </row>
    <row r="349" spans="1:16" ht="11.25" customHeight="1" x14ac:dyDescent="0.2">
      <c r="A349" s="311"/>
      <c r="B349" s="318"/>
      <c r="C349" s="319"/>
      <c r="D349" s="288"/>
      <c r="E349" s="187"/>
      <c r="F349" s="187"/>
      <c r="G349" s="187"/>
      <c r="H349" s="187"/>
      <c r="I349" s="187"/>
      <c r="J349" s="187"/>
      <c r="K349" s="187"/>
      <c r="L349" s="187"/>
      <c r="M349" s="187"/>
      <c r="N349" s="187"/>
      <c r="O349" s="187"/>
      <c r="P349" s="187"/>
    </row>
    <row r="350" spans="1:16" ht="11.25" customHeight="1" x14ac:dyDescent="0.2">
      <c r="A350" s="311"/>
      <c r="B350" s="318"/>
      <c r="C350" s="319"/>
      <c r="D350" s="288"/>
      <c r="E350" s="187"/>
      <c r="F350" s="187"/>
      <c r="G350" s="187"/>
      <c r="H350" s="187"/>
      <c r="I350" s="187"/>
      <c r="J350" s="187"/>
      <c r="K350" s="187"/>
      <c r="L350" s="187"/>
      <c r="M350" s="187"/>
      <c r="N350" s="187"/>
      <c r="O350" s="187"/>
      <c r="P350" s="187"/>
    </row>
    <row r="351" spans="1:16" ht="11.25" customHeight="1" x14ac:dyDescent="0.2">
      <c r="A351" s="311"/>
      <c r="B351" s="318"/>
      <c r="C351" s="319"/>
      <c r="D351" s="288"/>
      <c r="E351" s="187"/>
      <c r="F351" s="187"/>
      <c r="G351" s="187"/>
      <c r="H351" s="187"/>
      <c r="I351" s="187"/>
      <c r="J351" s="187"/>
      <c r="K351" s="187"/>
      <c r="L351" s="187"/>
      <c r="M351" s="187"/>
      <c r="N351" s="187"/>
      <c r="O351" s="187"/>
      <c r="P351" s="187"/>
    </row>
    <row r="352" spans="1:16" ht="11.25" customHeight="1" x14ac:dyDescent="0.2">
      <c r="A352" s="311"/>
      <c r="B352" s="318"/>
      <c r="C352" s="319"/>
      <c r="D352" s="288"/>
      <c r="E352" s="187"/>
      <c r="F352" s="187"/>
      <c r="G352" s="187"/>
      <c r="H352" s="187"/>
      <c r="I352" s="187"/>
      <c r="J352" s="187"/>
      <c r="K352" s="187"/>
      <c r="L352" s="187"/>
      <c r="M352" s="187"/>
      <c r="N352" s="187"/>
      <c r="O352" s="187"/>
      <c r="P352" s="187"/>
    </row>
    <row r="353" spans="1:16" ht="11.25" customHeight="1" x14ac:dyDescent="0.2">
      <c r="A353" s="311"/>
      <c r="B353" s="318"/>
      <c r="C353" s="319"/>
      <c r="D353" s="288"/>
      <c r="E353" s="187"/>
      <c r="F353" s="187"/>
      <c r="G353" s="187"/>
      <c r="H353" s="187"/>
      <c r="I353" s="187"/>
      <c r="J353" s="187"/>
      <c r="K353" s="187"/>
      <c r="L353" s="187"/>
      <c r="M353" s="187"/>
      <c r="N353" s="187"/>
      <c r="O353" s="187"/>
      <c r="P353" s="187"/>
    </row>
    <row r="354" spans="1:16" ht="11.25" customHeight="1" x14ac:dyDescent="0.2">
      <c r="A354" s="311"/>
      <c r="B354" s="318"/>
      <c r="C354" s="319"/>
      <c r="D354" s="288"/>
      <c r="E354" s="187"/>
      <c r="F354" s="187"/>
      <c r="G354" s="187"/>
      <c r="H354" s="187"/>
      <c r="I354" s="187"/>
      <c r="J354" s="187"/>
      <c r="K354" s="187"/>
      <c r="L354" s="187"/>
      <c r="M354" s="187"/>
      <c r="N354" s="187"/>
      <c r="O354" s="187"/>
      <c r="P354" s="187"/>
    </row>
    <row r="355" spans="1:16" ht="11.25" customHeight="1" x14ac:dyDescent="0.2">
      <c r="A355" s="311"/>
      <c r="B355" s="318"/>
      <c r="C355" s="319"/>
      <c r="D355" s="288"/>
      <c r="E355" s="187"/>
      <c r="F355" s="187"/>
      <c r="G355" s="187"/>
      <c r="H355" s="187"/>
      <c r="I355" s="187"/>
      <c r="J355" s="187"/>
      <c r="K355" s="187"/>
      <c r="L355" s="187"/>
      <c r="M355" s="187"/>
      <c r="N355" s="187"/>
      <c r="O355" s="187"/>
      <c r="P355" s="187"/>
    </row>
    <row r="356" spans="1:16" ht="11.25" customHeight="1" x14ac:dyDescent="0.2">
      <c r="A356" s="311"/>
      <c r="B356" s="318"/>
      <c r="C356" s="319"/>
      <c r="D356" s="288"/>
      <c r="E356" s="187"/>
      <c r="F356" s="187"/>
      <c r="G356" s="187"/>
      <c r="H356" s="187"/>
      <c r="I356" s="187"/>
      <c r="J356" s="187"/>
      <c r="K356" s="187"/>
      <c r="L356" s="187"/>
      <c r="M356" s="187"/>
      <c r="N356" s="187"/>
      <c r="O356" s="187"/>
      <c r="P356" s="187"/>
    </row>
    <row r="357" spans="1:16" ht="11.25" customHeight="1" x14ac:dyDescent="0.2">
      <c r="A357" s="311"/>
      <c r="B357" s="318"/>
      <c r="C357" s="319"/>
      <c r="D357" s="288"/>
      <c r="E357" s="187"/>
      <c r="F357" s="187"/>
      <c r="G357" s="187"/>
      <c r="H357" s="187"/>
      <c r="I357" s="187"/>
      <c r="J357" s="187"/>
      <c r="K357" s="187"/>
      <c r="L357" s="187"/>
      <c r="M357" s="187"/>
      <c r="N357" s="187"/>
      <c r="O357" s="187"/>
      <c r="P357" s="187"/>
    </row>
    <row r="358" spans="1:16" ht="11.25" customHeight="1" x14ac:dyDescent="0.2">
      <c r="A358" s="311"/>
      <c r="B358" s="318"/>
      <c r="C358" s="319"/>
      <c r="D358" s="288"/>
      <c r="E358" s="187"/>
      <c r="F358" s="187"/>
      <c r="G358" s="187"/>
      <c r="H358" s="187"/>
      <c r="I358" s="187"/>
      <c r="J358" s="187"/>
      <c r="K358" s="187"/>
      <c r="L358" s="187"/>
      <c r="M358" s="187"/>
      <c r="N358" s="187"/>
      <c r="O358" s="187"/>
      <c r="P358" s="187"/>
    </row>
    <row r="359" spans="1:16" ht="11.25" customHeight="1" x14ac:dyDescent="0.2">
      <c r="A359" s="311"/>
      <c r="B359" s="318"/>
      <c r="C359" s="319"/>
      <c r="D359" s="288"/>
      <c r="E359" s="187"/>
      <c r="F359" s="187"/>
      <c r="G359" s="187"/>
      <c r="H359" s="187"/>
      <c r="I359" s="187"/>
      <c r="J359" s="187"/>
      <c r="K359" s="187"/>
      <c r="L359" s="187"/>
      <c r="M359" s="187"/>
      <c r="N359" s="187"/>
      <c r="O359" s="187"/>
      <c r="P359" s="187"/>
    </row>
    <row r="360" spans="1:16" ht="11.25" customHeight="1" x14ac:dyDescent="0.2">
      <c r="A360" s="311"/>
      <c r="B360" s="318"/>
      <c r="C360" s="319"/>
      <c r="D360" s="288"/>
      <c r="E360" s="187"/>
      <c r="F360" s="187"/>
      <c r="G360" s="187"/>
      <c r="H360" s="187"/>
      <c r="I360" s="187"/>
      <c r="J360" s="187"/>
      <c r="K360" s="187"/>
      <c r="L360" s="187"/>
      <c r="M360" s="187"/>
      <c r="N360" s="187"/>
      <c r="O360" s="187"/>
      <c r="P360" s="187"/>
    </row>
    <row r="361" spans="1:16" ht="11.25" customHeight="1" x14ac:dyDescent="0.2">
      <c r="A361" s="311"/>
      <c r="B361" s="318"/>
      <c r="C361" s="319"/>
      <c r="D361" s="288"/>
      <c r="E361" s="187"/>
      <c r="F361" s="187"/>
      <c r="G361" s="187"/>
      <c r="H361" s="187"/>
      <c r="I361" s="187"/>
      <c r="J361" s="187"/>
      <c r="K361" s="187"/>
      <c r="L361" s="187"/>
      <c r="M361" s="187"/>
      <c r="N361" s="187"/>
      <c r="O361" s="187"/>
      <c r="P361" s="187"/>
    </row>
    <row r="362" spans="1:16" ht="11.25" customHeight="1" x14ac:dyDescent="0.2">
      <c r="A362" s="311"/>
      <c r="B362" s="318"/>
      <c r="C362" s="319"/>
      <c r="D362" s="288"/>
      <c r="E362" s="187"/>
      <c r="F362" s="187"/>
      <c r="G362" s="187"/>
      <c r="H362" s="187"/>
      <c r="I362" s="187"/>
      <c r="J362" s="187"/>
      <c r="K362" s="187"/>
      <c r="L362" s="187"/>
      <c r="M362" s="187"/>
      <c r="N362" s="187"/>
      <c r="O362" s="187"/>
      <c r="P362" s="187"/>
    </row>
    <row r="363" spans="1:16" ht="11.25" customHeight="1" x14ac:dyDescent="0.2">
      <c r="A363" s="311"/>
      <c r="B363" s="318"/>
      <c r="C363" s="319"/>
      <c r="D363" s="288"/>
      <c r="E363" s="187"/>
      <c r="F363" s="187"/>
      <c r="G363" s="187"/>
      <c r="H363" s="187"/>
      <c r="I363" s="187"/>
      <c r="J363" s="187"/>
      <c r="K363" s="187"/>
      <c r="L363" s="187"/>
      <c r="M363" s="187"/>
      <c r="N363" s="187"/>
      <c r="O363" s="187"/>
      <c r="P363" s="187"/>
    </row>
    <row r="364" spans="1:16" ht="11.25" customHeight="1" x14ac:dyDescent="0.2">
      <c r="A364" s="311"/>
      <c r="B364" s="318"/>
      <c r="C364" s="319"/>
      <c r="D364" s="288"/>
      <c r="E364" s="187"/>
      <c r="F364" s="187"/>
      <c r="G364" s="187"/>
      <c r="H364" s="187"/>
      <c r="I364" s="187"/>
      <c r="J364" s="187"/>
      <c r="K364" s="187"/>
      <c r="L364" s="187"/>
      <c r="M364" s="187"/>
      <c r="N364" s="187"/>
      <c r="O364" s="187"/>
      <c r="P364" s="187"/>
    </row>
    <row r="365" spans="1:16" ht="11.25" customHeight="1" x14ac:dyDescent="0.2">
      <c r="A365" s="311"/>
      <c r="B365" s="318"/>
      <c r="C365" s="319"/>
      <c r="D365" s="288"/>
      <c r="E365" s="187"/>
      <c r="F365" s="187"/>
      <c r="G365" s="187"/>
      <c r="H365" s="187"/>
      <c r="I365" s="187"/>
      <c r="J365" s="187"/>
      <c r="K365" s="187"/>
      <c r="L365" s="187"/>
      <c r="M365" s="187"/>
      <c r="N365" s="187"/>
      <c r="O365" s="187"/>
      <c r="P365" s="187"/>
    </row>
    <row r="366" spans="1:16" ht="11.25" customHeight="1" x14ac:dyDescent="0.2">
      <c r="A366" s="311"/>
      <c r="B366" s="318"/>
      <c r="C366" s="319"/>
      <c r="D366" s="288"/>
      <c r="E366" s="187"/>
      <c r="F366" s="187"/>
      <c r="G366" s="187"/>
      <c r="H366" s="187"/>
      <c r="I366" s="187"/>
      <c r="J366" s="187"/>
      <c r="K366" s="187"/>
      <c r="L366" s="187"/>
      <c r="M366" s="187"/>
      <c r="N366" s="187"/>
      <c r="O366" s="187"/>
      <c r="P366" s="187"/>
    </row>
    <row r="367" spans="1:16" ht="11.25" customHeight="1" x14ac:dyDescent="0.2">
      <c r="A367" s="311"/>
      <c r="B367" s="318"/>
      <c r="C367" s="319"/>
      <c r="D367" s="288"/>
      <c r="E367" s="187"/>
      <c r="F367" s="187"/>
      <c r="G367" s="187"/>
      <c r="H367" s="187"/>
      <c r="I367" s="187"/>
      <c r="J367" s="187"/>
      <c r="K367" s="187"/>
      <c r="L367" s="187"/>
      <c r="M367" s="187"/>
      <c r="N367" s="187"/>
      <c r="O367" s="187"/>
      <c r="P367" s="187"/>
    </row>
    <row r="368" spans="1:16" ht="11.25" customHeight="1" x14ac:dyDescent="0.2">
      <c r="A368" s="311"/>
      <c r="B368" s="318"/>
      <c r="C368" s="319"/>
      <c r="D368" s="288"/>
      <c r="E368" s="187"/>
      <c r="F368" s="187"/>
      <c r="G368" s="187"/>
      <c r="H368" s="187"/>
      <c r="I368" s="187"/>
      <c r="J368" s="187"/>
      <c r="K368" s="187"/>
      <c r="L368" s="187"/>
      <c r="M368" s="187"/>
      <c r="N368" s="187"/>
      <c r="O368" s="187"/>
      <c r="P368" s="187"/>
    </row>
    <row r="369" spans="1:16" ht="11.25" customHeight="1" x14ac:dyDescent="0.2">
      <c r="A369" s="311"/>
      <c r="B369" s="318"/>
      <c r="C369" s="319"/>
      <c r="D369" s="288"/>
      <c r="E369" s="187"/>
      <c r="F369" s="187"/>
      <c r="G369" s="187"/>
      <c r="H369" s="187"/>
      <c r="I369" s="187"/>
      <c r="J369" s="187"/>
      <c r="K369" s="187"/>
      <c r="L369" s="187"/>
      <c r="M369" s="187"/>
      <c r="N369" s="187"/>
      <c r="O369" s="187"/>
      <c r="P369" s="187"/>
    </row>
    <row r="370" spans="1:16" ht="11.25" customHeight="1" x14ac:dyDescent="0.2">
      <c r="A370" s="311"/>
      <c r="B370" s="318"/>
      <c r="C370" s="319"/>
      <c r="D370" s="288"/>
      <c r="E370" s="187"/>
      <c r="F370" s="187"/>
      <c r="G370" s="187"/>
      <c r="H370" s="187"/>
      <c r="I370" s="187"/>
      <c r="J370" s="187"/>
      <c r="K370" s="187"/>
      <c r="L370" s="187"/>
      <c r="M370" s="187"/>
      <c r="N370" s="187"/>
      <c r="O370" s="187"/>
      <c r="P370" s="187"/>
    </row>
    <row r="371" spans="1:16" ht="11.25" customHeight="1" x14ac:dyDescent="0.2">
      <c r="A371" s="311"/>
      <c r="B371" s="318"/>
      <c r="C371" s="319"/>
      <c r="D371" s="288"/>
      <c r="E371" s="187"/>
      <c r="F371" s="187"/>
      <c r="G371" s="187"/>
      <c r="H371" s="187"/>
      <c r="I371" s="187"/>
      <c r="J371" s="187"/>
      <c r="K371" s="187"/>
      <c r="L371" s="187"/>
      <c r="M371" s="187"/>
      <c r="N371" s="187"/>
      <c r="O371" s="187"/>
      <c r="P371" s="187"/>
    </row>
    <row r="372" spans="1:16" ht="11.25" customHeight="1" x14ac:dyDescent="0.2">
      <c r="A372" s="311"/>
      <c r="B372" s="318"/>
      <c r="C372" s="319"/>
      <c r="D372" s="288"/>
      <c r="E372" s="187"/>
      <c r="F372" s="187"/>
      <c r="G372" s="187"/>
      <c r="H372" s="187"/>
      <c r="I372" s="187"/>
      <c r="J372" s="187"/>
      <c r="K372" s="187"/>
      <c r="L372" s="187"/>
      <c r="M372" s="187"/>
      <c r="N372" s="187"/>
      <c r="O372" s="187"/>
      <c r="P372" s="187"/>
    </row>
    <row r="373" spans="1:16" ht="11.25" customHeight="1" x14ac:dyDescent="0.2">
      <c r="A373" s="311"/>
      <c r="B373" s="318"/>
      <c r="C373" s="319"/>
      <c r="D373" s="288"/>
      <c r="E373" s="187"/>
      <c r="F373" s="187"/>
      <c r="G373" s="187"/>
      <c r="H373" s="187"/>
      <c r="I373" s="187"/>
      <c r="J373" s="187"/>
      <c r="K373" s="187"/>
      <c r="L373" s="187"/>
      <c r="M373" s="187"/>
      <c r="N373" s="187"/>
      <c r="O373" s="187"/>
      <c r="P373" s="187"/>
    </row>
    <row r="374" spans="1:16" ht="11.25" customHeight="1" x14ac:dyDescent="0.2">
      <c r="A374" s="311"/>
      <c r="B374" s="318"/>
      <c r="C374" s="319"/>
      <c r="D374" s="288"/>
      <c r="E374" s="187"/>
      <c r="F374" s="187"/>
      <c r="G374" s="187"/>
      <c r="H374" s="187"/>
      <c r="I374" s="187"/>
      <c r="J374" s="187"/>
      <c r="K374" s="187"/>
      <c r="L374" s="187"/>
      <c r="M374" s="187"/>
      <c r="N374" s="187"/>
      <c r="O374" s="187"/>
      <c r="P374" s="187"/>
    </row>
    <row r="375" spans="1:16" ht="11.25" customHeight="1" x14ac:dyDescent="0.2">
      <c r="A375" s="311"/>
      <c r="B375" s="318"/>
      <c r="C375" s="319"/>
      <c r="D375" s="288"/>
      <c r="E375" s="187"/>
      <c r="F375" s="187"/>
      <c r="G375" s="187"/>
      <c r="H375" s="187"/>
      <c r="I375" s="187"/>
      <c r="J375" s="187"/>
      <c r="K375" s="187"/>
      <c r="L375" s="187"/>
      <c r="M375" s="187"/>
      <c r="N375" s="187"/>
      <c r="O375" s="187"/>
      <c r="P375" s="187"/>
    </row>
    <row r="376" spans="1:16" ht="11.25" customHeight="1" x14ac:dyDescent="0.2">
      <c r="A376" s="311"/>
      <c r="B376" s="318"/>
      <c r="C376" s="319"/>
      <c r="D376" s="288"/>
      <c r="E376" s="187"/>
      <c r="F376" s="187"/>
      <c r="G376" s="187"/>
      <c r="H376" s="187"/>
      <c r="I376" s="187"/>
      <c r="J376" s="187"/>
      <c r="K376" s="187"/>
      <c r="L376" s="187"/>
      <c r="M376" s="187"/>
      <c r="N376" s="187"/>
      <c r="O376" s="187"/>
      <c r="P376" s="187"/>
    </row>
    <row r="377" spans="1:16" ht="11.25" customHeight="1" x14ac:dyDescent="0.2">
      <c r="A377" s="311"/>
      <c r="B377" s="318"/>
      <c r="C377" s="319"/>
      <c r="D377" s="288"/>
      <c r="E377" s="187"/>
      <c r="F377" s="187"/>
      <c r="G377" s="187"/>
      <c r="H377" s="187"/>
      <c r="I377" s="187"/>
      <c r="J377" s="187"/>
      <c r="K377" s="187"/>
      <c r="L377" s="187"/>
      <c r="M377" s="187"/>
      <c r="N377" s="187"/>
      <c r="O377" s="187"/>
      <c r="P377" s="187"/>
    </row>
    <row r="378" spans="1:16" ht="11.25" customHeight="1" x14ac:dyDescent="0.2">
      <c r="A378" s="311"/>
      <c r="B378" s="318"/>
      <c r="C378" s="319"/>
      <c r="D378" s="288"/>
      <c r="E378" s="187"/>
      <c r="F378" s="187"/>
      <c r="G378" s="187"/>
      <c r="H378" s="187"/>
      <c r="I378" s="187"/>
      <c r="J378" s="187"/>
      <c r="K378" s="187"/>
      <c r="L378" s="187"/>
      <c r="M378" s="187"/>
      <c r="N378" s="187"/>
      <c r="O378" s="187"/>
      <c r="P378" s="187"/>
    </row>
    <row r="379" spans="1:16" ht="11.25" customHeight="1" x14ac:dyDescent="0.2">
      <c r="A379" s="311"/>
      <c r="B379" s="318"/>
      <c r="C379" s="319"/>
      <c r="D379" s="288"/>
      <c r="E379" s="187"/>
      <c r="F379" s="187"/>
      <c r="G379" s="187"/>
      <c r="H379" s="187"/>
      <c r="I379" s="187"/>
      <c r="J379" s="187"/>
      <c r="K379" s="187"/>
      <c r="L379" s="187"/>
      <c r="M379" s="187"/>
      <c r="N379" s="187"/>
      <c r="O379" s="187"/>
      <c r="P379" s="187"/>
    </row>
    <row r="380" spans="1:16" ht="11.25" customHeight="1" x14ac:dyDescent="0.2">
      <c r="A380" s="311"/>
      <c r="B380" s="318"/>
      <c r="C380" s="319"/>
      <c r="D380" s="288"/>
      <c r="E380" s="187"/>
      <c r="F380" s="187"/>
      <c r="G380" s="187"/>
      <c r="H380" s="187"/>
      <c r="I380" s="187"/>
      <c r="J380" s="187"/>
      <c r="K380" s="187"/>
      <c r="L380" s="187"/>
      <c r="M380" s="187"/>
      <c r="N380" s="187"/>
      <c r="O380" s="187"/>
      <c r="P380" s="187"/>
    </row>
    <row r="381" spans="1:16" ht="11.25" customHeight="1" x14ac:dyDescent="0.2">
      <c r="A381" s="311"/>
      <c r="B381" s="318"/>
      <c r="C381" s="319"/>
      <c r="D381" s="288"/>
      <c r="E381" s="187"/>
      <c r="F381" s="187"/>
      <c r="G381" s="187"/>
      <c r="H381" s="187"/>
      <c r="I381" s="187"/>
      <c r="J381" s="187"/>
      <c r="K381" s="187"/>
      <c r="L381" s="187"/>
      <c r="M381" s="187"/>
      <c r="N381" s="187"/>
      <c r="O381" s="187"/>
      <c r="P381" s="187"/>
    </row>
    <row r="382" spans="1:16" ht="11.25" customHeight="1" x14ac:dyDescent="0.2">
      <c r="A382" s="311"/>
      <c r="B382" s="318"/>
      <c r="C382" s="319"/>
      <c r="D382" s="288"/>
      <c r="E382" s="187"/>
      <c r="F382" s="187"/>
      <c r="G382" s="187"/>
      <c r="H382" s="187"/>
      <c r="I382" s="187"/>
      <c r="J382" s="187"/>
      <c r="K382" s="187"/>
      <c r="L382" s="187"/>
      <c r="M382" s="187"/>
      <c r="N382" s="187"/>
      <c r="O382" s="187"/>
      <c r="P382" s="187"/>
    </row>
    <row r="383" spans="1:16" ht="11.25" customHeight="1" x14ac:dyDescent="0.2">
      <c r="A383" s="311"/>
      <c r="B383" s="318"/>
      <c r="C383" s="319"/>
      <c r="D383" s="288"/>
      <c r="E383" s="187"/>
      <c r="F383" s="187"/>
      <c r="G383" s="187"/>
      <c r="H383" s="187"/>
      <c r="I383" s="187"/>
      <c r="J383" s="187"/>
      <c r="K383" s="187"/>
      <c r="L383" s="187"/>
      <c r="M383" s="187"/>
      <c r="N383" s="187"/>
      <c r="O383" s="187"/>
      <c r="P383" s="187"/>
    </row>
    <row r="384" spans="1:16" ht="11.25" customHeight="1" x14ac:dyDescent="0.2">
      <c r="A384" s="311"/>
      <c r="B384" s="318"/>
      <c r="C384" s="319"/>
      <c r="D384" s="288"/>
      <c r="E384" s="187"/>
      <c r="F384" s="187"/>
      <c r="G384" s="187"/>
      <c r="H384" s="187"/>
      <c r="I384" s="187"/>
      <c r="J384" s="187"/>
      <c r="K384" s="187"/>
      <c r="L384" s="187"/>
      <c r="M384" s="187"/>
      <c r="N384" s="187"/>
      <c r="O384" s="187"/>
      <c r="P384" s="187"/>
    </row>
    <row r="385" spans="1:16" ht="11.25" customHeight="1" x14ac:dyDescent="0.2">
      <c r="A385" s="311"/>
      <c r="B385" s="318"/>
      <c r="C385" s="319"/>
      <c r="D385" s="288"/>
      <c r="E385" s="187"/>
      <c r="F385" s="187"/>
      <c r="G385" s="187"/>
      <c r="H385" s="187"/>
      <c r="I385" s="187"/>
      <c r="J385" s="187"/>
      <c r="K385" s="187"/>
      <c r="L385" s="187"/>
      <c r="M385" s="187"/>
      <c r="N385" s="187"/>
      <c r="O385" s="187"/>
      <c r="P385" s="187"/>
    </row>
    <row r="386" spans="1:16" ht="11.25" customHeight="1" x14ac:dyDescent="0.2">
      <c r="A386" s="311"/>
      <c r="B386" s="318"/>
      <c r="C386" s="319"/>
      <c r="D386" s="288"/>
      <c r="E386" s="187"/>
      <c r="F386" s="187"/>
      <c r="G386" s="187"/>
      <c r="H386" s="187"/>
      <c r="I386" s="187"/>
      <c r="J386" s="187"/>
      <c r="K386" s="187"/>
      <c r="L386" s="187"/>
      <c r="M386" s="187"/>
      <c r="N386" s="187"/>
      <c r="O386" s="187"/>
      <c r="P386" s="187"/>
    </row>
    <row r="387" spans="1:16" ht="11.25" customHeight="1" x14ac:dyDescent="0.2">
      <c r="A387" s="311"/>
      <c r="B387" s="318"/>
      <c r="C387" s="319"/>
      <c r="D387" s="288"/>
      <c r="E387" s="187"/>
      <c r="F387" s="187"/>
      <c r="G387" s="187"/>
      <c r="H387" s="187"/>
      <c r="I387" s="187"/>
      <c r="J387" s="187"/>
      <c r="K387" s="187"/>
      <c r="L387" s="187"/>
      <c r="M387" s="187"/>
      <c r="N387" s="187"/>
      <c r="O387" s="187"/>
      <c r="P387" s="187"/>
    </row>
    <row r="388" spans="1:16" ht="11.25" customHeight="1" x14ac:dyDescent="0.2">
      <c r="A388" s="311"/>
      <c r="B388" s="318"/>
      <c r="C388" s="319"/>
      <c r="D388" s="288"/>
      <c r="E388" s="187"/>
      <c r="F388" s="187"/>
      <c r="G388" s="187"/>
      <c r="H388" s="187"/>
      <c r="I388" s="187"/>
      <c r="J388" s="187"/>
      <c r="K388" s="187"/>
      <c r="L388" s="187"/>
      <c r="M388" s="187"/>
      <c r="N388" s="187"/>
      <c r="O388" s="187"/>
      <c r="P388" s="187"/>
    </row>
    <row r="389" spans="1:16" ht="11.25" customHeight="1" x14ac:dyDescent="0.2">
      <c r="A389" s="311"/>
      <c r="B389" s="318"/>
      <c r="C389" s="319"/>
      <c r="D389" s="288"/>
      <c r="E389" s="187"/>
      <c r="F389" s="187"/>
      <c r="G389" s="187"/>
      <c r="H389" s="187"/>
      <c r="I389" s="187"/>
      <c r="J389" s="187"/>
      <c r="K389" s="187"/>
      <c r="L389" s="187"/>
      <c r="M389" s="187"/>
      <c r="N389" s="187"/>
      <c r="O389" s="187"/>
      <c r="P389" s="187"/>
    </row>
    <row r="390" spans="1:16" ht="11.25" customHeight="1" x14ac:dyDescent="0.2">
      <c r="A390" s="311"/>
      <c r="B390" s="318"/>
      <c r="C390" s="319"/>
      <c r="D390" s="288"/>
      <c r="E390" s="187"/>
      <c r="F390" s="187"/>
      <c r="G390" s="187"/>
      <c r="H390" s="187"/>
      <c r="I390" s="187"/>
      <c r="J390" s="187"/>
      <c r="K390" s="187"/>
      <c r="L390" s="187"/>
      <c r="M390" s="187"/>
      <c r="N390" s="187"/>
      <c r="O390" s="187"/>
      <c r="P390" s="187"/>
    </row>
    <row r="391" spans="1:16" ht="11.25" customHeight="1" x14ac:dyDescent="0.2">
      <c r="A391" s="311"/>
      <c r="B391" s="318"/>
      <c r="C391" s="319"/>
      <c r="D391" s="288"/>
      <c r="E391" s="187"/>
      <c r="F391" s="187"/>
      <c r="G391" s="187"/>
      <c r="H391" s="187"/>
      <c r="I391" s="187"/>
      <c r="J391" s="187"/>
      <c r="K391" s="187"/>
      <c r="L391" s="187"/>
      <c r="M391" s="187"/>
      <c r="N391" s="187"/>
      <c r="O391" s="187"/>
      <c r="P391" s="187"/>
    </row>
    <row r="392" spans="1:16" ht="11.25" customHeight="1" x14ac:dyDescent="0.2">
      <c r="A392" s="311"/>
      <c r="B392" s="318"/>
      <c r="C392" s="319"/>
      <c r="D392" s="288"/>
      <c r="E392" s="187"/>
      <c r="F392" s="187"/>
      <c r="G392" s="187"/>
      <c r="H392" s="187"/>
      <c r="I392" s="187"/>
      <c r="J392" s="187"/>
      <c r="K392" s="187"/>
      <c r="L392" s="187"/>
      <c r="M392" s="187"/>
      <c r="N392" s="187"/>
      <c r="O392" s="187"/>
      <c r="P392" s="187"/>
    </row>
    <row r="393" spans="1:16" ht="11.25" customHeight="1" x14ac:dyDescent="0.2">
      <c r="A393" s="311"/>
      <c r="B393" s="318"/>
      <c r="C393" s="319"/>
      <c r="D393" s="288"/>
      <c r="E393" s="187"/>
      <c r="F393" s="187"/>
      <c r="G393" s="187"/>
      <c r="H393" s="187"/>
      <c r="I393" s="187"/>
      <c r="J393" s="187"/>
      <c r="K393" s="187"/>
      <c r="L393" s="187"/>
      <c r="M393" s="187"/>
      <c r="N393" s="187"/>
      <c r="O393" s="187"/>
      <c r="P393" s="187"/>
    </row>
    <row r="394" spans="1:16" ht="11.25" customHeight="1" x14ac:dyDescent="0.2">
      <c r="A394" s="311"/>
      <c r="B394" s="318"/>
      <c r="C394" s="319"/>
      <c r="D394" s="288"/>
      <c r="E394" s="187"/>
      <c r="F394" s="187"/>
      <c r="G394" s="187"/>
      <c r="H394" s="187"/>
      <c r="I394" s="187"/>
      <c r="J394" s="187"/>
      <c r="K394" s="187"/>
      <c r="L394" s="187"/>
      <c r="M394" s="187"/>
      <c r="N394" s="187"/>
      <c r="O394" s="187"/>
      <c r="P394" s="187"/>
    </row>
    <row r="395" spans="1:16" ht="11.25" customHeight="1" x14ac:dyDescent="0.2">
      <c r="A395" s="311"/>
      <c r="B395" s="318"/>
      <c r="C395" s="319"/>
      <c r="D395" s="288"/>
      <c r="E395" s="187"/>
      <c r="F395" s="187"/>
      <c r="G395" s="187"/>
      <c r="H395" s="187"/>
      <c r="I395" s="187"/>
      <c r="J395" s="187"/>
      <c r="K395" s="187"/>
      <c r="L395" s="187"/>
      <c r="M395" s="187"/>
      <c r="N395" s="187"/>
      <c r="O395" s="187"/>
      <c r="P395" s="187"/>
    </row>
    <row r="396" spans="1:16" ht="11.25" customHeight="1" x14ac:dyDescent="0.2">
      <c r="A396" s="311"/>
      <c r="B396" s="318"/>
      <c r="C396" s="319"/>
      <c r="D396" s="288"/>
      <c r="E396" s="187"/>
      <c r="F396" s="187"/>
      <c r="G396" s="187"/>
      <c r="H396" s="187"/>
      <c r="I396" s="187"/>
      <c r="J396" s="187"/>
      <c r="K396" s="187"/>
      <c r="L396" s="187"/>
      <c r="M396" s="187"/>
      <c r="N396" s="187"/>
      <c r="O396" s="187"/>
      <c r="P396" s="187"/>
    </row>
    <row r="397" spans="1:16" ht="11.25" customHeight="1" x14ac:dyDescent="0.2">
      <c r="A397" s="311"/>
      <c r="B397" s="318"/>
      <c r="C397" s="319"/>
      <c r="D397" s="288"/>
      <c r="E397" s="187"/>
      <c r="F397" s="187"/>
      <c r="G397" s="187"/>
      <c r="H397" s="187"/>
      <c r="I397" s="187"/>
      <c r="J397" s="187"/>
      <c r="K397" s="187"/>
      <c r="L397" s="187"/>
      <c r="M397" s="187"/>
      <c r="N397" s="187"/>
      <c r="O397" s="187"/>
      <c r="P397" s="187"/>
    </row>
    <row r="398" spans="1:16" ht="11.25" customHeight="1" x14ac:dyDescent="0.2">
      <c r="A398" s="311"/>
      <c r="B398" s="318"/>
      <c r="C398" s="319"/>
      <c r="D398" s="288"/>
      <c r="E398" s="187"/>
      <c r="F398" s="187"/>
      <c r="G398" s="187"/>
      <c r="H398" s="187"/>
      <c r="I398" s="187"/>
      <c r="J398" s="187"/>
      <c r="K398" s="187"/>
      <c r="L398" s="187"/>
      <c r="M398" s="187"/>
      <c r="N398" s="187"/>
      <c r="O398" s="187"/>
      <c r="P398" s="187"/>
    </row>
    <row r="399" spans="1:16" ht="11.25" customHeight="1" x14ac:dyDescent="0.2">
      <c r="A399" s="311"/>
      <c r="B399" s="318"/>
      <c r="C399" s="319"/>
      <c r="D399" s="288"/>
      <c r="E399" s="187"/>
      <c r="F399" s="187"/>
      <c r="G399" s="187"/>
      <c r="H399" s="187"/>
      <c r="I399" s="187"/>
      <c r="J399" s="187"/>
      <c r="K399" s="187"/>
      <c r="L399" s="187"/>
      <c r="M399" s="187"/>
      <c r="N399" s="187"/>
      <c r="O399" s="187"/>
      <c r="P399" s="187"/>
    </row>
    <row r="400" spans="1:16" ht="11.25" customHeight="1" x14ac:dyDescent="0.2">
      <c r="A400" s="311"/>
      <c r="B400" s="318"/>
      <c r="C400" s="319"/>
      <c r="D400" s="288"/>
      <c r="E400" s="187"/>
      <c r="F400" s="187"/>
      <c r="G400" s="187"/>
      <c r="H400" s="187"/>
      <c r="I400" s="187"/>
      <c r="J400" s="187"/>
      <c r="K400" s="187"/>
      <c r="L400" s="187"/>
      <c r="M400" s="187"/>
      <c r="N400" s="187"/>
      <c r="O400" s="187"/>
      <c r="P400" s="187"/>
    </row>
    <row r="401" spans="1:16" ht="11.25" customHeight="1" x14ac:dyDescent="0.2">
      <c r="A401" s="311"/>
      <c r="B401" s="318"/>
      <c r="C401" s="319"/>
      <c r="D401" s="288"/>
      <c r="E401" s="187"/>
      <c r="F401" s="187"/>
      <c r="G401" s="187"/>
      <c r="H401" s="187"/>
      <c r="I401" s="187"/>
      <c r="J401" s="187"/>
      <c r="K401" s="187"/>
      <c r="L401" s="187"/>
      <c r="M401" s="187"/>
      <c r="N401" s="187"/>
      <c r="O401" s="187"/>
      <c r="P401" s="187"/>
    </row>
    <row r="402" spans="1:16" ht="11.25" customHeight="1" x14ac:dyDescent="0.2">
      <c r="A402" s="311"/>
      <c r="B402" s="318"/>
      <c r="C402" s="319"/>
      <c r="D402" s="288"/>
      <c r="E402" s="187"/>
      <c r="F402" s="187"/>
      <c r="G402" s="187"/>
      <c r="H402" s="187"/>
      <c r="I402" s="187"/>
      <c r="J402" s="187"/>
      <c r="K402" s="187"/>
      <c r="L402" s="187"/>
      <c r="M402" s="187"/>
      <c r="N402" s="187"/>
      <c r="O402" s="187"/>
      <c r="P402" s="187"/>
    </row>
    <row r="403" spans="1:16" ht="11.25" customHeight="1" x14ac:dyDescent="0.2">
      <c r="A403" s="311"/>
      <c r="B403" s="318"/>
      <c r="C403" s="319"/>
      <c r="D403" s="288"/>
      <c r="E403" s="187"/>
      <c r="F403" s="187"/>
      <c r="G403" s="187"/>
      <c r="H403" s="187"/>
      <c r="I403" s="187"/>
      <c r="J403" s="187"/>
      <c r="K403" s="187"/>
      <c r="L403" s="187"/>
      <c r="M403" s="187"/>
      <c r="N403" s="187"/>
      <c r="O403" s="187"/>
      <c r="P403" s="187"/>
    </row>
    <row r="404" spans="1:16" ht="11.25" customHeight="1" x14ac:dyDescent="0.2">
      <c r="A404" s="311"/>
      <c r="B404" s="318"/>
      <c r="C404" s="319"/>
      <c r="D404" s="288"/>
      <c r="E404" s="187"/>
      <c r="F404" s="187"/>
      <c r="G404" s="187"/>
      <c r="H404" s="187"/>
      <c r="I404" s="187"/>
      <c r="J404" s="187"/>
      <c r="K404" s="187"/>
      <c r="L404" s="187"/>
      <c r="M404" s="187"/>
      <c r="N404" s="187"/>
      <c r="O404" s="187"/>
      <c r="P404" s="187"/>
    </row>
    <row r="405" spans="1:16" ht="11.25" customHeight="1" x14ac:dyDescent="0.2">
      <c r="A405" s="311"/>
      <c r="B405" s="318"/>
      <c r="C405" s="319"/>
      <c r="D405" s="288"/>
      <c r="E405" s="187"/>
      <c r="F405" s="187"/>
      <c r="G405" s="187"/>
      <c r="H405" s="187"/>
      <c r="I405" s="187"/>
      <c r="J405" s="187"/>
      <c r="K405" s="187"/>
      <c r="L405" s="187"/>
      <c r="M405" s="187"/>
      <c r="N405" s="187"/>
      <c r="O405" s="187"/>
      <c r="P405" s="187"/>
    </row>
    <row r="406" spans="1:16" ht="11.25" customHeight="1" x14ac:dyDescent="0.2">
      <c r="A406" s="311"/>
      <c r="B406" s="318"/>
      <c r="C406" s="319"/>
      <c r="D406" s="288"/>
      <c r="E406" s="187"/>
      <c r="F406" s="187"/>
      <c r="G406" s="187"/>
      <c r="H406" s="187"/>
      <c r="I406" s="187"/>
      <c r="J406" s="187"/>
      <c r="K406" s="187"/>
      <c r="L406" s="187"/>
      <c r="M406" s="187"/>
      <c r="N406" s="187"/>
      <c r="O406" s="187"/>
      <c r="P406" s="187"/>
    </row>
    <row r="407" spans="1:16" ht="11.25" customHeight="1" x14ac:dyDescent="0.2">
      <c r="A407" s="311"/>
      <c r="B407" s="318"/>
      <c r="C407" s="319"/>
      <c r="D407" s="288"/>
      <c r="E407" s="187"/>
      <c r="F407" s="187"/>
      <c r="G407" s="187"/>
      <c r="H407" s="187"/>
      <c r="I407" s="187"/>
      <c r="J407" s="187"/>
      <c r="K407" s="187"/>
      <c r="L407" s="187"/>
      <c r="M407" s="187"/>
      <c r="N407" s="187"/>
      <c r="O407" s="187"/>
      <c r="P407" s="187"/>
    </row>
    <row r="408" spans="1:16" ht="11.25" customHeight="1" x14ac:dyDescent="0.2">
      <c r="A408" s="311"/>
      <c r="B408" s="318"/>
      <c r="C408" s="319"/>
      <c r="D408" s="288"/>
      <c r="E408" s="187"/>
      <c r="F408" s="187"/>
      <c r="G408" s="187"/>
      <c r="H408" s="187"/>
      <c r="I408" s="187"/>
      <c r="J408" s="187"/>
      <c r="K408" s="187"/>
      <c r="L408" s="187"/>
      <c r="M408" s="187"/>
      <c r="N408" s="187"/>
      <c r="O408" s="187"/>
      <c r="P408" s="187"/>
    </row>
    <row r="409" spans="1:16" ht="11.25" customHeight="1" x14ac:dyDescent="0.2">
      <c r="A409" s="311"/>
      <c r="B409" s="318"/>
      <c r="C409" s="319"/>
      <c r="D409" s="288"/>
      <c r="E409" s="187"/>
      <c r="F409" s="187"/>
      <c r="G409" s="187"/>
      <c r="H409" s="187"/>
      <c r="I409" s="187"/>
      <c r="J409" s="187"/>
      <c r="K409" s="187"/>
      <c r="L409" s="187"/>
      <c r="M409" s="187"/>
      <c r="N409" s="187"/>
      <c r="O409" s="187"/>
      <c r="P409" s="187"/>
    </row>
    <row r="410" spans="1:16" ht="11.25" customHeight="1" x14ac:dyDescent="0.2">
      <c r="A410" s="311"/>
      <c r="B410" s="318"/>
      <c r="C410" s="319"/>
      <c r="D410" s="288"/>
      <c r="E410" s="187"/>
      <c r="F410" s="187"/>
      <c r="G410" s="187"/>
      <c r="H410" s="187"/>
      <c r="I410" s="187"/>
      <c r="J410" s="187"/>
      <c r="K410" s="187"/>
      <c r="L410" s="187"/>
      <c r="M410" s="187"/>
      <c r="N410" s="187"/>
      <c r="O410" s="187"/>
      <c r="P410" s="187"/>
    </row>
    <row r="411" spans="1:16" ht="11.25" customHeight="1" x14ac:dyDescent="0.2">
      <c r="A411" s="311"/>
      <c r="B411" s="318"/>
      <c r="C411" s="319"/>
      <c r="D411" s="288"/>
      <c r="E411" s="187"/>
      <c r="F411" s="187"/>
      <c r="G411" s="187"/>
      <c r="H411" s="187"/>
      <c r="I411" s="187"/>
      <c r="J411" s="187"/>
      <c r="K411" s="187"/>
      <c r="L411" s="187"/>
      <c r="M411" s="187"/>
      <c r="N411" s="187"/>
      <c r="O411" s="187"/>
      <c r="P411" s="187"/>
    </row>
    <row r="412" spans="1:16" ht="11.25" customHeight="1" x14ac:dyDescent="0.2">
      <c r="A412" s="311"/>
      <c r="B412" s="318"/>
      <c r="C412" s="319"/>
      <c r="D412" s="288"/>
      <c r="E412" s="187"/>
      <c r="F412" s="187"/>
      <c r="G412" s="187"/>
      <c r="H412" s="187"/>
      <c r="I412" s="187"/>
      <c r="J412" s="187"/>
      <c r="K412" s="187"/>
      <c r="L412" s="187"/>
      <c r="M412" s="187"/>
      <c r="N412" s="187"/>
      <c r="O412" s="187"/>
      <c r="P412" s="187"/>
    </row>
    <row r="413" spans="1:16" ht="11.25" customHeight="1" x14ac:dyDescent="0.2">
      <c r="A413" s="311"/>
      <c r="B413" s="318"/>
      <c r="C413" s="319"/>
      <c r="D413" s="288"/>
      <c r="E413" s="187"/>
      <c r="F413" s="187"/>
      <c r="G413" s="187"/>
      <c r="H413" s="187"/>
      <c r="I413" s="187"/>
      <c r="J413" s="187"/>
      <c r="K413" s="187"/>
      <c r="L413" s="187"/>
      <c r="M413" s="187"/>
      <c r="N413" s="187"/>
      <c r="O413" s="187"/>
      <c r="P413" s="187"/>
    </row>
    <row r="414" spans="1:16" ht="11.25" customHeight="1" x14ac:dyDescent="0.2">
      <c r="A414" s="311"/>
      <c r="B414" s="318"/>
      <c r="C414" s="319"/>
      <c r="D414" s="288"/>
      <c r="E414" s="187"/>
      <c r="F414" s="187"/>
      <c r="G414" s="187"/>
      <c r="H414" s="187"/>
      <c r="I414" s="187"/>
      <c r="J414" s="187"/>
      <c r="K414" s="187"/>
      <c r="L414" s="187"/>
      <c r="M414" s="187"/>
      <c r="N414" s="187"/>
      <c r="O414" s="187"/>
      <c r="P414" s="187"/>
    </row>
    <row r="415" spans="1:16" ht="11.25" customHeight="1" x14ac:dyDescent="0.2">
      <c r="A415" s="311"/>
      <c r="B415" s="318"/>
      <c r="C415" s="319"/>
      <c r="D415" s="288"/>
      <c r="E415" s="187"/>
      <c r="F415" s="187"/>
      <c r="G415" s="187"/>
      <c r="H415" s="187"/>
      <c r="I415" s="187"/>
      <c r="J415" s="187"/>
      <c r="K415" s="187"/>
      <c r="L415" s="187"/>
      <c r="M415" s="187"/>
      <c r="N415" s="187"/>
      <c r="O415" s="187"/>
      <c r="P415" s="187"/>
    </row>
    <row r="416" spans="1:16" ht="11.25" customHeight="1" x14ac:dyDescent="0.2">
      <c r="A416" s="311"/>
      <c r="B416" s="318"/>
      <c r="C416" s="319"/>
      <c r="D416" s="288"/>
      <c r="E416" s="187"/>
      <c r="F416" s="187"/>
      <c r="G416" s="187"/>
      <c r="H416" s="187"/>
      <c r="I416" s="187"/>
      <c r="J416" s="187"/>
      <c r="K416" s="187"/>
      <c r="L416" s="187"/>
      <c r="M416" s="187"/>
      <c r="N416" s="187"/>
      <c r="O416" s="187"/>
      <c r="P416" s="187"/>
    </row>
    <row r="417" spans="1:16" ht="11.25" customHeight="1" x14ac:dyDescent="0.2">
      <c r="A417" s="311"/>
      <c r="B417" s="318"/>
      <c r="C417" s="319"/>
      <c r="D417" s="288"/>
      <c r="E417" s="187"/>
      <c r="F417" s="187"/>
      <c r="G417" s="187"/>
      <c r="H417" s="187"/>
      <c r="I417" s="187"/>
      <c r="J417" s="187"/>
      <c r="K417" s="187"/>
      <c r="L417" s="187"/>
      <c r="M417" s="187"/>
      <c r="N417" s="187"/>
      <c r="O417" s="187"/>
      <c r="P417" s="187"/>
    </row>
    <row r="418" spans="1:16" ht="11.25" customHeight="1" x14ac:dyDescent="0.2">
      <c r="A418" s="311"/>
      <c r="B418" s="318"/>
      <c r="C418" s="319"/>
      <c r="D418" s="288"/>
      <c r="E418" s="187"/>
      <c r="F418" s="187"/>
      <c r="G418" s="187"/>
      <c r="H418" s="187"/>
      <c r="I418" s="187"/>
      <c r="J418" s="187"/>
      <c r="K418" s="187"/>
      <c r="L418" s="187"/>
      <c r="M418" s="187"/>
      <c r="N418" s="187"/>
      <c r="O418" s="187"/>
      <c r="P418" s="187"/>
    </row>
    <row r="419" spans="1:16" ht="11.25" customHeight="1" x14ac:dyDescent="0.2">
      <c r="A419" s="311"/>
      <c r="B419" s="318"/>
      <c r="C419" s="319"/>
      <c r="D419" s="288"/>
      <c r="E419" s="187"/>
      <c r="F419" s="187"/>
      <c r="G419" s="187"/>
      <c r="H419" s="187"/>
      <c r="I419" s="187"/>
      <c r="J419" s="187"/>
      <c r="K419" s="187"/>
      <c r="L419" s="187"/>
      <c r="M419" s="187"/>
      <c r="N419" s="187"/>
      <c r="O419" s="187"/>
      <c r="P419" s="187"/>
    </row>
    <row r="420" spans="1:16" ht="11.25" customHeight="1" x14ac:dyDescent="0.2">
      <c r="A420" s="311"/>
      <c r="B420" s="318"/>
      <c r="C420" s="319"/>
      <c r="D420" s="288"/>
      <c r="E420" s="187"/>
      <c r="F420" s="187"/>
      <c r="G420" s="187"/>
      <c r="H420" s="187"/>
      <c r="I420" s="187"/>
      <c r="J420" s="187"/>
      <c r="K420" s="187"/>
      <c r="L420" s="187"/>
      <c r="M420" s="187"/>
      <c r="N420" s="187"/>
      <c r="O420" s="187"/>
      <c r="P420" s="187"/>
    </row>
    <row r="421" spans="1:16" ht="11.25" customHeight="1" x14ac:dyDescent="0.2">
      <c r="A421" s="311"/>
      <c r="B421" s="318"/>
      <c r="C421" s="319"/>
      <c r="D421" s="288"/>
      <c r="E421" s="187"/>
      <c r="F421" s="187"/>
      <c r="G421" s="187"/>
      <c r="H421" s="187"/>
      <c r="I421" s="187"/>
      <c r="J421" s="187"/>
      <c r="K421" s="187"/>
      <c r="L421" s="187"/>
      <c r="M421" s="187"/>
      <c r="N421" s="187"/>
      <c r="O421" s="187"/>
      <c r="P421" s="187"/>
    </row>
    <row r="422" spans="1:16" ht="11.25" customHeight="1" x14ac:dyDescent="0.2">
      <c r="A422" s="311"/>
      <c r="B422" s="318"/>
      <c r="C422" s="319"/>
      <c r="D422" s="288"/>
      <c r="E422" s="187"/>
      <c r="F422" s="187"/>
      <c r="G422" s="187"/>
      <c r="H422" s="187"/>
      <c r="I422" s="187"/>
      <c r="J422" s="187"/>
      <c r="K422" s="187"/>
      <c r="L422" s="187"/>
      <c r="M422" s="187"/>
      <c r="N422" s="187"/>
      <c r="O422" s="187"/>
      <c r="P422" s="187"/>
    </row>
    <row r="423" spans="1:16" ht="11.25" customHeight="1" x14ac:dyDescent="0.2">
      <c r="A423" s="311"/>
      <c r="B423" s="318"/>
      <c r="C423" s="319"/>
      <c r="D423" s="288"/>
      <c r="E423" s="187"/>
      <c r="F423" s="187"/>
      <c r="G423" s="187"/>
      <c r="H423" s="187"/>
      <c r="I423" s="187"/>
      <c r="J423" s="187"/>
      <c r="K423" s="187"/>
      <c r="L423" s="187"/>
      <c r="M423" s="187"/>
      <c r="N423" s="187"/>
      <c r="O423" s="187"/>
      <c r="P423" s="187"/>
    </row>
    <row r="424" spans="1:16" ht="11.25" customHeight="1" x14ac:dyDescent="0.2">
      <c r="A424" s="311"/>
      <c r="B424" s="318"/>
      <c r="C424" s="319"/>
      <c r="D424" s="288"/>
      <c r="E424" s="187"/>
      <c r="F424" s="187"/>
      <c r="G424" s="187"/>
      <c r="H424" s="187"/>
      <c r="I424" s="187"/>
      <c r="J424" s="187"/>
      <c r="K424" s="187"/>
      <c r="L424" s="187"/>
      <c r="M424" s="187"/>
      <c r="N424" s="187"/>
      <c r="O424" s="187"/>
      <c r="P424" s="187"/>
    </row>
    <row r="425" spans="1:16" ht="11.25" customHeight="1" x14ac:dyDescent="0.2">
      <c r="A425" s="311"/>
      <c r="B425" s="318"/>
      <c r="C425" s="319"/>
      <c r="D425" s="288"/>
      <c r="E425" s="187"/>
      <c r="F425" s="187"/>
      <c r="G425" s="187"/>
      <c r="H425" s="187"/>
      <c r="I425" s="187"/>
      <c r="J425" s="187"/>
      <c r="K425" s="187"/>
      <c r="L425" s="187"/>
      <c r="M425" s="187"/>
      <c r="N425" s="187"/>
      <c r="O425" s="187"/>
      <c r="P425" s="187"/>
    </row>
    <row r="426" spans="1:16" ht="11.25" customHeight="1" x14ac:dyDescent="0.2">
      <c r="A426" s="311"/>
      <c r="B426" s="318"/>
      <c r="C426" s="319"/>
      <c r="D426" s="288"/>
      <c r="E426" s="187"/>
      <c r="F426" s="187"/>
      <c r="G426" s="187"/>
      <c r="H426" s="187"/>
      <c r="I426" s="187"/>
      <c r="J426" s="187"/>
      <c r="K426" s="187"/>
      <c r="L426" s="187"/>
      <c r="M426" s="187"/>
      <c r="N426" s="187"/>
      <c r="O426" s="187"/>
      <c r="P426" s="187"/>
    </row>
    <row r="427" spans="1:16" ht="11.25" customHeight="1" x14ac:dyDescent="0.2">
      <c r="A427" s="311"/>
      <c r="B427" s="318"/>
      <c r="C427" s="319"/>
      <c r="D427" s="288"/>
      <c r="E427" s="187"/>
      <c r="F427" s="187"/>
      <c r="G427" s="187"/>
      <c r="H427" s="187"/>
      <c r="I427" s="187"/>
      <c r="J427" s="187"/>
      <c r="K427" s="187"/>
      <c r="L427" s="187"/>
      <c r="M427" s="187"/>
      <c r="N427" s="187"/>
      <c r="O427" s="187"/>
      <c r="P427" s="187"/>
    </row>
    <row r="428" spans="1:16" ht="11.25" customHeight="1" x14ac:dyDescent="0.2">
      <c r="A428" s="311"/>
      <c r="B428" s="318"/>
      <c r="C428" s="319"/>
      <c r="D428" s="288"/>
      <c r="E428" s="187"/>
      <c r="F428" s="187"/>
      <c r="G428" s="187"/>
      <c r="H428" s="187"/>
      <c r="I428" s="187"/>
      <c r="J428" s="187"/>
      <c r="K428" s="187"/>
      <c r="L428" s="187"/>
      <c r="M428" s="187"/>
      <c r="N428" s="187"/>
      <c r="O428" s="187"/>
      <c r="P428" s="187"/>
    </row>
    <row r="429" spans="1:16" ht="11.25" customHeight="1" x14ac:dyDescent="0.2">
      <c r="A429" s="311"/>
      <c r="B429" s="318"/>
      <c r="C429" s="319"/>
      <c r="D429" s="288"/>
      <c r="E429" s="187"/>
      <c r="F429" s="187"/>
      <c r="G429" s="187"/>
      <c r="H429" s="187"/>
      <c r="I429" s="187"/>
      <c r="J429" s="187"/>
      <c r="K429" s="187"/>
      <c r="L429" s="187"/>
      <c r="M429" s="187"/>
      <c r="N429" s="187"/>
      <c r="O429" s="187"/>
      <c r="P429" s="187"/>
    </row>
    <row r="430" spans="1:16" ht="11.25" customHeight="1" x14ac:dyDescent="0.2">
      <c r="A430" s="311"/>
      <c r="B430" s="318"/>
      <c r="C430" s="319"/>
      <c r="D430" s="288"/>
      <c r="E430" s="187"/>
      <c r="F430" s="187"/>
      <c r="G430" s="187"/>
      <c r="H430" s="187"/>
      <c r="I430" s="187"/>
      <c r="J430" s="187"/>
      <c r="K430" s="187"/>
      <c r="L430" s="187"/>
      <c r="M430" s="187"/>
      <c r="N430" s="187"/>
      <c r="O430" s="187"/>
      <c r="P430" s="187"/>
    </row>
    <row r="431" spans="1:16" ht="11.25" customHeight="1" x14ac:dyDescent="0.2">
      <c r="A431" s="311"/>
      <c r="B431" s="318"/>
      <c r="C431" s="319"/>
      <c r="D431" s="288"/>
      <c r="E431" s="187"/>
      <c r="F431" s="187"/>
      <c r="G431" s="187"/>
      <c r="H431" s="187"/>
      <c r="I431" s="187"/>
      <c r="J431" s="187"/>
      <c r="K431" s="187"/>
      <c r="L431" s="187"/>
      <c r="M431" s="187"/>
      <c r="N431" s="187"/>
      <c r="O431" s="187"/>
      <c r="P431" s="187"/>
    </row>
    <row r="432" spans="1:16" ht="11.25" customHeight="1" x14ac:dyDescent="0.2">
      <c r="A432" s="311"/>
      <c r="B432" s="318"/>
      <c r="C432" s="319"/>
      <c r="D432" s="288"/>
      <c r="E432" s="187"/>
      <c r="F432" s="187"/>
      <c r="G432" s="187"/>
      <c r="H432" s="187"/>
      <c r="I432" s="187"/>
      <c r="J432" s="187"/>
      <c r="K432" s="187"/>
      <c r="L432" s="187"/>
      <c r="M432" s="187"/>
      <c r="N432" s="187"/>
      <c r="O432" s="187"/>
      <c r="P432" s="187"/>
    </row>
    <row r="433" spans="1:16" ht="11.25" customHeight="1" x14ac:dyDescent="0.2">
      <c r="A433" s="311"/>
      <c r="B433" s="318"/>
      <c r="C433" s="319"/>
      <c r="D433" s="288"/>
      <c r="E433" s="187"/>
      <c r="F433" s="187"/>
      <c r="G433" s="187"/>
      <c r="H433" s="187"/>
      <c r="I433" s="187"/>
      <c r="J433" s="187"/>
      <c r="K433" s="187"/>
      <c r="L433" s="187"/>
      <c r="M433" s="187"/>
      <c r="N433" s="187"/>
      <c r="O433" s="187"/>
      <c r="P433" s="187"/>
    </row>
    <row r="434" spans="1:16" ht="11.25" customHeight="1" x14ac:dyDescent="0.2">
      <c r="A434" s="311"/>
      <c r="B434" s="318"/>
      <c r="C434" s="319"/>
      <c r="D434" s="288"/>
      <c r="E434" s="187"/>
      <c r="F434" s="187"/>
      <c r="G434" s="187"/>
      <c r="H434" s="187"/>
      <c r="I434" s="187"/>
      <c r="J434" s="187"/>
      <c r="K434" s="187"/>
      <c r="L434" s="187"/>
      <c r="M434" s="187"/>
      <c r="N434" s="187"/>
      <c r="O434" s="187"/>
      <c r="P434" s="187"/>
    </row>
    <row r="435" spans="1:16" ht="11.25" customHeight="1" x14ac:dyDescent="0.2">
      <c r="A435" s="311"/>
      <c r="B435" s="318"/>
      <c r="C435" s="319"/>
      <c r="D435" s="288"/>
      <c r="E435" s="187"/>
      <c r="F435" s="187"/>
      <c r="G435" s="187"/>
      <c r="H435" s="187"/>
      <c r="I435" s="187"/>
      <c r="J435" s="187"/>
      <c r="K435" s="187"/>
      <c r="L435" s="187"/>
      <c r="M435" s="187"/>
      <c r="N435" s="187"/>
      <c r="O435" s="187"/>
      <c r="P435" s="187"/>
    </row>
    <row r="436" spans="1:16" ht="11.25" customHeight="1" x14ac:dyDescent="0.2">
      <c r="A436" s="311"/>
      <c r="B436" s="318"/>
      <c r="C436" s="319"/>
      <c r="D436" s="288"/>
      <c r="E436" s="187"/>
      <c r="F436" s="187"/>
      <c r="G436" s="187"/>
      <c r="H436" s="187"/>
      <c r="I436" s="187"/>
      <c r="J436" s="187"/>
      <c r="K436" s="187"/>
      <c r="L436" s="187"/>
      <c r="M436" s="187"/>
      <c r="N436" s="187"/>
      <c r="O436" s="187"/>
      <c r="P436" s="187"/>
    </row>
    <row r="437" spans="1:16" ht="11.25" customHeight="1" x14ac:dyDescent="0.2">
      <c r="A437" s="311"/>
      <c r="B437" s="318"/>
      <c r="C437" s="319"/>
      <c r="D437" s="288"/>
      <c r="E437" s="187"/>
      <c r="F437" s="187"/>
      <c r="G437" s="187"/>
      <c r="H437" s="187"/>
      <c r="I437" s="187"/>
      <c r="J437" s="187"/>
      <c r="K437" s="187"/>
      <c r="L437" s="187"/>
      <c r="M437" s="187"/>
      <c r="N437" s="187"/>
      <c r="O437" s="187"/>
      <c r="P437" s="187"/>
    </row>
    <row r="438" spans="1:16" ht="11.25" customHeight="1" x14ac:dyDescent="0.2">
      <c r="A438" s="311"/>
      <c r="B438" s="318"/>
      <c r="C438" s="319"/>
      <c r="D438" s="288"/>
      <c r="E438" s="187"/>
      <c r="F438" s="187"/>
      <c r="G438" s="187"/>
      <c r="H438" s="187"/>
      <c r="I438" s="187"/>
      <c r="J438" s="187"/>
      <c r="K438" s="187"/>
      <c r="L438" s="187"/>
      <c r="M438" s="187"/>
      <c r="N438" s="187"/>
      <c r="O438" s="187"/>
      <c r="P438" s="187"/>
    </row>
    <row r="439" spans="1:16" ht="11.25" customHeight="1" x14ac:dyDescent="0.2">
      <c r="A439" s="311"/>
      <c r="B439" s="318"/>
      <c r="C439" s="319"/>
      <c r="D439" s="288"/>
      <c r="E439" s="187"/>
      <c r="F439" s="187"/>
      <c r="G439" s="187"/>
      <c r="H439" s="187"/>
      <c r="I439" s="187"/>
      <c r="J439" s="187"/>
      <c r="K439" s="187"/>
      <c r="L439" s="187"/>
      <c r="M439" s="187"/>
      <c r="N439" s="187"/>
      <c r="O439" s="187"/>
      <c r="P439" s="187"/>
    </row>
    <row r="440" spans="1:16" ht="11.25" customHeight="1" x14ac:dyDescent="0.2">
      <c r="A440" s="311"/>
      <c r="B440" s="318"/>
      <c r="C440" s="319"/>
      <c r="D440" s="288"/>
      <c r="E440" s="187"/>
      <c r="F440" s="187"/>
      <c r="G440" s="187"/>
      <c r="H440" s="187"/>
      <c r="I440" s="187"/>
      <c r="J440" s="187"/>
      <c r="K440" s="187"/>
      <c r="L440" s="187"/>
      <c r="M440" s="187"/>
      <c r="N440" s="187"/>
      <c r="O440" s="187"/>
      <c r="P440" s="187"/>
    </row>
    <row r="441" spans="1:16" ht="11.25" customHeight="1" x14ac:dyDescent="0.2">
      <c r="A441" s="311"/>
      <c r="B441" s="318"/>
      <c r="C441" s="319"/>
      <c r="D441" s="288"/>
      <c r="E441" s="187"/>
      <c r="F441" s="187"/>
      <c r="G441" s="187"/>
      <c r="H441" s="187"/>
      <c r="I441" s="187"/>
      <c r="J441" s="187"/>
      <c r="K441" s="187"/>
      <c r="L441" s="187"/>
      <c r="M441" s="187"/>
      <c r="N441" s="187"/>
      <c r="O441" s="187"/>
      <c r="P441" s="187"/>
    </row>
    <row r="442" spans="1:16" ht="11.25" customHeight="1" x14ac:dyDescent="0.2">
      <c r="A442" s="311"/>
      <c r="B442" s="318"/>
      <c r="C442" s="319"/>
      <c r="D442" s="288"/>
      <c r="E442" s="187"/>
      <c r="F442" s="187"/>
      <c r="G442" s="187"/>
      <c r="H442" s="187"/>
      <c r="I442" s="187"/>
      <c r="J442" s="187"/>
      <c r="K442" s="187"/>
      <c r="L442" s="187"/>
      <c r="M442" s="187"/>
      <c r="N442" s="187"/>
      <c r="O442" s="187"/>
      <c r="P442" s="187"/>
    </row>
    <row r="443" spans="1:16" ht="11.25" customHeight="1" x14ac:dyDescent="0.2">
      <c r="A443" s="311"/>
      <c r="B443" s="318"/>
      <c r="C443" s="319"/>
      <c r="D443" s="288"/>
      <c r="E443" s="187"/>
      <c r="F443" s="187"/>
      <c r="G443" s="187"/>
      <c r="H443" s="187"/>
      <c r="I443" s="187"/>
      <c r="J443" s="187"/>
      <c r="K443" s="187"/>
      <c r="L443" s="187"/>
      <c r="M443" s="187"/>
      <c r="N443" s="187"/>
      <c r="O443" s="187"/>
      <c r="P443" s="187"/>
    </row>
    <row r="444" spans="1:16" ht="11.25" customHeight="1" x14ac:dyDescent="0.2">
      <c r="A444" s="311"/>
      <c r="B444" s="318"/>
      <c r="C444" s="319"/>
      <c r="D444" s="288"/>
      <c r="E444" s="187"/>
      <c r="F444" s="187"/>
      <c r="G444" s="187"/>
      <c r="H444" s="187"/>
      <c r="I444" s="187"/>
      <c r="J444" s="187"/>
      <c r="K444" s="187"/>
      <c r="L444" s="187"/>
      <c r="M444" s="187"/>
      <c r="N444" s="187"/>
      <c r="O444" s="187"/>
      <c r="P444" s="187"/>
    </row>
    <row r="445" spans="1:16" ht="11.25" customHeight="1" x14ac:dyDescent="0.2">
      <c r="A445" s="311"/>
      <c r="B445" s="318"/>
      <c r="C445" s="319"/>
      <c r="D445" s="288"/>
      <c r="E445" s="187"/>
      <c r="F445" s="187"/>
      <c r="G445" s="187"/>
      <c r="H445" s="187"/>
      <c r="I445" s="187"/>
      <c r="J445" s="187"/>
      <c r="K445" s="187"/>
      <c r="L445" s="187"/>
      <c r="M445" s="187"/>
      <c r="N445" s="187"/>
      <c r="O445" s="187"/>
      <c r="P445" s="187"/>
    </row>
    <row r="446" spans="1:16" ht="11.25" customHeight="1" x14ac:dyDescent="0.2">
      <c r="A446" s="311"/>
      <c r="B446" s="318"/>
      <c r="C446" s="319"/>
      <c r="D446" s="288"/>
      <c r="E446" s="187"/>
      <c r="F446" s="187"/>
      <c r="G446" s="187"/>
      <c r="H446" s="187"/>
      <c r="I446" s="187"/>
      <c r="J446" s="187"/>
      <c r="K446" s="187"/>
      <c r="L446" s="187"/>
      <c r="M446" s="187"/>
      <c r="N446" s="187"/>
      <c r="O446" s="187"/>
      <c r="P446" s="187"/>
    </row>
    <row r="447" spans="1:16" ht="11.25" customHeight="1" x14ac:dyDescent="0.2">
      <c r="A447" s="311"/>
      <c r="B447" s="318"/>
      <c r="C447" s="319"/>
      <c r="D447" s="288"/>
      <c r="E447" s="187"/>
      <c r="F447" s="187"/>
      <c r="G447" s="187"/>
      <c r="H447" s="187"/>
      <c r="I447" s="187"/>
      <c r="J447" s="187"/>
      <c r="K447" s="187"/>
      <c r="L447" s="187"/>
      <c r="M447" s="187"/>
      <c r="N447" s="187"/>
      <c r="O447" s="187"/>
      <c r="P447" s="187"/>
    </row>
    <row r="448" spans="1:16" ht="11.25" customHeight="1" x14ac:dyDescent="0.2">
      <c r="A448" s="311"/>
      <c r="B448" s="318"/>
      <c r="C448" s="319"/>
      <c r="D448" s="288"/>
      <c r="E448" s="187"/>
      <c r="F448" s="187"/>
      <c r="G448" s="187"/>
      <c r="H448" s="187"/>
      <c r="I448" s="187"/>
      <c r="J448" s="187"/>
      <c r="K448" s="187"/>
      <c r="L448" s="187"/>
      <c r="M448" s="187"/>
      <c r="N448" s="187"/>
      <c r="O448" s="187"/>
      <c r="P448" s="187"/>
    </row>
    <row r="449" spans="1:16" ht="11.25" customHeight="1" x14ac:dyDescent="0.2">
      <c r="A449" s="311"/>
      <c r="B449" s="318"/>
      <c r="C449" s="319"/>
      <c r="D449" s="288"/>
      <c r="E449" s="187"/>
      <c r="F449" s="187"/>
      <c r="G449" s="187"/>
      <c r="H449" s="187"/>
      <c r="I449" s="187"/>
      <c r="J449" s="187"/>
      <c r="K449" s="187"/>
      <c r="L449" s="187"/>
      <c r="M449" s="187"/>
      <c r="N449" s="187"/>
      <c r="O449" s="187"/>
      <c r="P449" s="187"/>
    </row>
    <row r="450" spans="1:16" ht="11.25" customHeight="1" x14ac:dyDescent="0.2">
      <c r="A450" s="311"/>
      <c r="B450" s="318"/>
      <c r="C450" s="319"/>
      <c r="D450" s="288"/>
      <c r="E450" s="187"/>
      <c r="F450" s="187"/>
      <c r="G450" s="187"/>
      <c r="H450" s="187"/>
      <c r="I450" s="187"/>
      <c r="J450" s="187"/>
      <c r="K450" s="187"/>
      <c r="L450" s="187"/>
      <c r="M450" s="187"/>
      <c r="N450" s="187"/>
      <c r="O450" s="187"/>
      <c r="P450" s="187"/>
    </row>
    <row r="451" spans="1:16" ht="11.25" customHeight="1" x14ac:dyDescent="0.2">
      <c r="A451" s="311"/>
      <c r="B451" s="318"/>
      <c r="C451" s="319"/>
      <c r="D451" s="288"/>
      <c r="E451" s="187"/>
      <c r="F451" s="187"/>
      <c r="G451" s="187"/>
      <c r="H451" s="187"/>
      <c r="I451" s="187"/>
      <c r="J451" s="187"/>
      <c r="K451" s="187"/>
      <c r="L451" s="187"/>
      <c r="M451" s="187"/>
      <c r="N451" s="187"/>
      <c r="O451" s="187"/>
      <c r="P451" s="187"/>
    </row>
    <row r="452" spans="1:16" ht="11.25" customHeight="1" x14ac:dyDescent="0.2">
      <c r="A452" s="311"/>
      <c r="B452" s="318"/>
      <c r="C452" s="319"/>
      <c r="D452" s="288"/>
      <c r="E452" s="187"/>
      <c r="F452" s="187"/>
      <c r="G452" s="187"/>
      <c r="H452" s="187"/>
      <c r="I452" s="187"/>
      <c r="J452" s="187"/>
      <c r="K452" s="187"/>
      <c r="L452" s="187"/>
      <c r="M452" s="187"/>
      <c r="N452" s="187"/>
      <c r="O452" s="187"/>
      <c r="P452" s="187"/>
    </row>
    <row r="453" spans="1:16" ht="11.25" customHeight="1" x14ac:dyDescent="0.2">
      <c r="A453" s="311"/>
      <c r="B453" s="318"/>
      <c r="C453" s="319"/>
      <c r="D453" s="288"/>
      <c r="E453" s="187"/>
      <c r="F453" s="187"/>
      <c r="G453" s="187"/>
      <c r="H453" s="187"/>
      <c r="I453" s="187"/>
      <c r="J453" s="187"/>
      <c r="K453" s="187"/>
      <c r="L453" s="187"/>
      <c r="M453" s="187"/>
      <c r="N453" s="187"/>
      <c r="O453" s="187"/>
      <c r="P453" s="187"/>
    </row>
    <row r="454" spans="1:16" ht="11.25" customHeight="1" x14ac:dyDescent="0.2">
      <c r="A454" s="311"/>
      <c r="B454" s="318"/>
      <c r="C454" s="319"/>
      <c r="D454" s="288"/>
      <c r="E454" s="187"/>
      <c r="F454" s="187"/>
      <c r="G454" s="187"/>
      <c r="H454" s="187"/>
      <c r="I454" s="187"/>
      <c r="J454" s="187"/>
      <c r="K454" s="187"/>
      <c r="L454" s="187"/>
      <c r="M454" s="187"/>
      <c r="N454" s="187"/>
      <c r="O454" s="187"/>
      <c r="P454" s="187"/>
    </row>
    <row r="455" spans="1:16" ht="11.25" customHeight="1" x14ac:dyDescent="0.2">
      <c r="A455" s="311"/>
      <c r="B455" s="318"/>
      <c r="C455" s="319"/>
      <c r="D455" s="288"/>
      <c r="E455" s="187"/>
      <c r="F455" s="187"/>
      <c r="G455" s="187"/>
      <c r="H455" s="187"/>
      <c r="I455" s="187"/>
      <c r="J455" s="187"/>
      <c r="K455" s="187"/>
      <c r="L455" s="187"/>
      <c r="M455" s="187"/>
      <c r="N455" s="187"/>
      <c r="O455" s="187"/>
      <c r="P455" s="187"/>
    </row>
    <row r="456" spans="1:16" ht="11.25" customHeight="1" x14ac:dyDescent="0.2">
      <c r="A456" s="311"/>
      <c r="B456" s="318"/>
      <c r="C456" s="319"/>
      <c r="D456" s="288"/>
      <c r="E456" s="187"/>
      <c r="F456" s="187"/>
      <c r="G456" s="187"/>
      <c r="H456" s="187"/>
      <c r="I456" s="187"/>
      <c r="J456" s="187"/>
      <c r="K456" s="187"/>
      <c r="L456" s="187"/>
      <c r="M456" s="187"/>
      <c r="N456" s="187"/>
      <c r="O456" s="187"/>
      <c r="P456" s="187"/>
    </row>
    <row r="457" spans="1:16" ht="11.25" customHeight="1" x14ac:dyDescent="0.2">
      <c r="A457" s="311"/>
      <c r="B457" s="318"/>
      <c r="C457" s="319"/>
      <c r="D457" s="288"/>
      <c r="E457" s="187"/>
      <c r="F457" s="187"/>
      <c r="G457" s="187"/>
      <c r="H457" s="187"/>
      <c r="I457" s="187"/>
      <c r="J457" s="187"/>
      <c r="K457" s="187"/>
      <c r="L457" s="187"/>
      <c r="M457" s="187"/>
      <c r="N457" s="187"/>
      <c r="O457" s="187"/>
      <c r="P457" s="187"/>
    </row>
    <row r="458" spans="1:16" ht="11.25" customHeight="1" x14ac:dyDescent="0.2">
      <c r="A458" s="311"/>
      <c r="B458" s="318"/>
      <c r="C458" s="319"/>
      <c r="D458" s="288"/>
      <c r="E458" s="187"/>
      <c r="F458" s="187"/>
      <c r="G458" s="187"/>
      <c r="H458" s="187"/>
      <c r="I458" s="187"/>
      <c r="J458" s="187"/>
      <c r="K458" s="187"/>
      <c r="L458" s="187"/>
      <c r="M458" s="187"/>
      <c r="N458" s="187"/>
      <c r="O458" s="187"/>
      <c r="P458" s="187"/>
    </row>
    <row r="459" spans="1:16" ht="11.25" customHeight="1" x14ac:dyDescent="0.2">
      <c r="A459" s="311"/>
      <c r="B459" s="318"/>
      <c r="C459" s="319"/>
      <c r="D459" s="288"/>
      <c r="E459" s="187"/>
      <c r="F459" s="187"/>
      <c r="G459" s="187"/>
      <c r="H459" s="187"/>
      <c r="I459" s="187"/>
      <c r="J459" s="187"/>
      <c r="K459" s="187"/>
      <c r="L459" s="187"/>
      <c r="M459" s="187"/>
      <c r="N459" s="187"/>
      <c r="O459" s="187"/>
      <c r="P459" s="187"/>
    </row>
    <row r="460" spans="1:16" ht="11.25" customHeight="1" x14ac:dyDescent="0.2">
      <c r="A460" s="311"/>
      <c r="B460" s="318"/>
      <c r="C460" s="319"/>
      <c r="D460" s="288"/>
      <c r="E460" s="187"/>
      <c r="F460" s="187"/>
      <c r="G460" s="187"/>
      <c r="H460" s="187"/>
      <c r="I460" s="187"/>
      <c r="J460" s="187"/>
      <c r="K460" s="187"/>
      <c r="L460" s="187"/>
      <c r="M460" s="187"/>
      <c r="N460" s="187"/>
      <c r="O460" s="187"/>
      <c r="P460" s="187"/>
    </row>
    <row r="461" spans="1:16" ht="11.25" customHeight="1" x14ac:dyDescent="0.2">
      <c r="A461" s="311"/>
      <c r="B461" s="318"/>
      <c r="C461" s="319"/>
      <c r="D461" s="288"/>
      <c r="E461" s="187"/>
      <c r="F461" s="187"/>
      <c r="G461" s="187"/>
      <c r="H461" s="187"/>
      <c r="I461" s="187"/>
      <c r="J461" s="187"/>
      <c r="K461" s="187"/>
      <c r="L461" s="187"/>
      <c r="M461" s="187"/>
      <c r="N461" s="187"/>
      <c r="O461" s="187"/>
      <c r="P461" s="187"/>
    </row>
    <row r="462" spans="1:16" ht="11.25" customHeight="1" x14ac:dyDescent="0.2">
      <c r="A462" s="311"/>
      <c r="B462" s="318"/>
      <c r="C462" s="319"/>
      <c r="D462" s="288"/>
      <c r="E462" s="187"/>
      <c r="F462" s="187"/>
      <c r="G462" s="187"/>
      <c r="H462" s="187"/>
      <c r="I462" s="187"/>
      <c r="J462" s="187"/>
      <c r="K462" s="187"/>
      <c r="L462" s="187"/>
      <c r="M462" s="187"/>
      <c r="N462" s="187"/>
      <c r="O462" s="187"/>
      <c r="P462" s="187"/>
    </row>
    <row r="463" spans="1:16" ht="11.25" customHeight="1" x14ac:dyDescent="0.2">
      <c r="A463" s="311"/>
      <c r="B463" s="318"/>
      <c r="C463" s="319"/>
      <c r="D463" s="288"/>
      <c r="E463" s="187"/>
      <c r="F463" s="187"/>
      <c r="G463" s="187"/>
      <c r="H463" s="187"/>
      <c r="I463" s="187"/>
      <c r="J463" s="187"/>
      <c r="K463" s="187"/>
      <c r="L463" s="187"/>
      <c r="M463" s="187"/>
      <c r="N463" s="187"/>
      <c r="O463" s="187"/>
      <c r="P463" s="187"/>
    </row>
    <row r="464" spans="1:16" ht="11.25" customHeight="1" x14ac:dyDescent="0.2">
      <c r="A464" s="311"/>
      <c r="B464" s="318"/>
      <c r="C464" s="319"/>
      <c r="D464" s="288"/>
      <c r="E464" s="187"/>
      <c r="F464" s="187"/>
      <c r="G464" s="187"/>
      <c r="H464" s="187"/>
      <c r="I464" s="187"/>
      <c r="J464" s="187"/>
      <c r="K464" s="187"/>
      <c r="L464" s="187"/>
      <c r="M464" s="187"/>
      <c r="N464" s="187"/>
      <c r="O464" s="187"/>
      <c r="P464" s="187"/>
    </row>
    <row r="465" spans="1:16" ht="11.25" customHeight="1" x14ac:dyDescent="0.2">
      <c r="A465" s="311"/>
      <c r="B465" s="318"/>
      <c r="C465" s="319"/>
      <c r="D465" s="288"/>
      <c r="E465" s="187"/>
      <c r="F465" s="187"/>
      <c r="G465" s="187"/>
      <c r="H465" s="187"/>
      <c r="I465" s="187"/>
      <c r="J465" s="187"/>
      <c r="K465" s="187"/>
      <c r="L465" s="187"/>
      <c r="M465" s="187"/>
      <c r="N465" s="187"/>
      <c r="O465" s="187"/>
      <c r="P465" s="187"/>
    </row>
    <row r="466" spans="1:16" ht="11.25" customHeight="1" x14ac:dyDescent="0.2">
      <c r="A466" s="311"/>
      <c r="B466" s="318"/>
      <c r="C466" s="319"/>
      <c r="D466" s="288"/>
      <c r="E466" s="187"/>
      <c r="F466" s="187"/>
      <c r="G466" s="187"/>
      <c r="H466" s="187"/>
      <c r="I466" s="187"/>
      <c r="J466" s="187"/>
      <c r="K466" s="187"/>
      <c r="L466" s="187"/>
      <c r="M466" s="187"/>
      <c r="N466" s="187"/>
      <c r="O466" s="187"/>
      <c r="P466" s="187"/>
    </row>
    <row r="467" spans="1:16" ht="11.25" customHeight="1" x14ac:dyDescent="0.2">
      <c r="A467" s="311"/>
      <c r="B467" s="318"/>
      <c r="C467" s="319"/>
      <c r="D467" s="288"/>
      <c r="E467" s="187"/>
      <c r="F467" s="187"/>
      <c r="G467" s="187"/>
      <c r="H467" s="187"/>
      <c r="I467" s="187"/>
      <c r="J467" s="187"/>
      <c r="K467" s="187"/>
      <c r="L467" s="187"/>
      <c r="M467" s="187"/>
      <c r="N467" s="187"/>
      <c r="O467" s="187"/>
      <c r="P467" s="187"/>
    </row>
    <row r="468" spans="1:16" ht="11.25" customHeight="1" x14ac:dyDescent="0.2">
      <c r="A468" s="311"/>
      <c r="B468" s="318"/>
      <c r="C468" s="319"/>
      <c r="D468" s="288"/>
      <c r="E468" s="187"/>
      <c r="F468" s="187"/>
      <c r="G468" s="187"/>
      <c r="H468" s="187"/>
      <c r="I468" s="187"/>
      <c r="J468" s="187"/>
      <c r="K468" s="187"/>
      <c r="L468" s="187"/>
      <c r="M468" s="187"/>
      <c r="N468" s="187"/>
      <c r="O468" s="187"/>
      <c r="P468" s="187"/>
    </row>
    <row r="469" spans="1:16" ht="11.25" customHeight="1" x14ac:dyDescent="0.2">
      <c r="A469" s="311"/>
      <c r="B469" s="318"/>
      <c r="C469" s="319"/>
      <c r="D469" s="288"/>
      <c r="E469" s="187"/>
      <c r="F469" s="187"/>
      <c r="G469" s="187"/>
      <c r="H469" s="187"/>
      <c r="I469" s="187"/>
      <c r="J469" s="187"/>
      <c r="K469" s="187"/>
      <c r="L469" s="187"/>
      <c r="M469" s="187"/>
      <c r="N469" s="187"/>
      <c r="O469" s="187"/>
      <c r="P469" s="187"/>
    </row>
    <row r="470" spans="1:16" ht="11.25" customHeight="1" x14ac:dyDescent="0.2">
      <c r="A470" s="311"/>
      <c r="B470" s="318"/>
      <c r="C470" s="319"/>
      <c r="D470" s="288"/>
      <c r="E470" s="187"/>
      <c r="F470" s="187"/>
      <c r="G470" s="187"/>
      <c r="H470" s="187"/>
      <c r="I470" s="187"/>
      <c r="J470" s="187"/>
      <c r="K470" s="187"/>
      <c r="L470" s="187"/>
      <c r="M470" s="187"/>
      <c r="N470" s="187"/>
      <c r="O470" s="187"/>
      <c r="P470" s="187"/>
    </row>
    <row r="471" spans="1:16" ht="11.25" customHeight="1" x14ac:dyDescent="0.2">
      <c r="A471" s="311"/>
      <c r="B471" s="318"/>
      <c r="C471" s="319"/>
      <c r="D471" s="288"/>
      <c r="E471" s="187"/>
      <c r="F471" s="187"/>
      <c r="G471" s="187"/>
      <c r="H471" s="187"/>
      <c r="I471" s="187"/>
      <c r="J471" s="187"/>
      <c r="K471" s="187"/>
      <c r="L471" s="187"/>
      <c r="M471" s="187"/>
      <c r="N471" s="187"/>
      <c r="O471" s="187"/>
      <c r="P471" s="187"/>
    </row>
    <row r="472" spans="1:16" ht="11.25" customHeight="1" x14ac:dyDescent="0.2">
      <c r="A472" s="311"/>
      <c r="B472" s="318"/>
      <c r="C472" s="319"/>
      <c r="D472" s="288"/>
      <c r="E472" s="187"/>
      <c r="F472" s="187"/>
      <c r="G472" s="187"/>
      <c r="H472" s="187"/>
      <c r="I472" s="187"/>
      <c r="J472" s="187"/>
      <c r="K472" s="187"/>
      <c r="L472" s="187"/>
      <c r="M472" s="187"/>
      <c r="N472" s="187"/>
      <c r="O472" s="187"/>
      <c r="P472" s="187"/>
    </row>
    <row r="473" spans="1:16" ht="11.25" customHeight="1" x14ac:dyDescent="0.2">
      <c r="A473" s="311"/>
      <c r="B473" s="318"/>
      <c r="C473" s="319"/>
      <c r="D473" s="288"/>
      <c r="E473" s="187"/>
      <c r="F473" s="187"/>
      <c r="G473" s="187"/>
      <c r="H473" s="187"/>
      <c r="I473" s="187"/>
      <c r="J473" s="187"/>
      <c r="K473" s="187"/>
      <c r="L473" s="187"/>
      <c r="M473" s="187"/>
      <c r="N473" s="187"/>
      <c r="O473" s="187"/>
      <c r="P473" s="187"/>
    </row>
    <row r="474" spans="1:16" ht="11.25" customHeight="1" x14ac:dyDescent="0.2">
      <c r="A474" s="311"/>
      <c r="B474" s="318"/>
      <c r="C474" s="319"/>
      <c r="D474" s="288"/>
      <c r="E474" s="187"/>
      <c r="F474" s="187"/>
      <c r="G474" s="187"/>
      <c r="H474" s="187"/>
      <c r="I474" s="187"/>
      <c r="J474" s="187"/>
      <c r="K474" s="187"/>
      <c r="L474" s="187"/>
      <c r="M474" s="187"/>
      <c r="N474" s="187"/>
      <c r="O474" s="187"/>
      <c r="P474" s="187"/>
    </row>
    <row r="475" spans="1:16" ht="11.25" customHeight="1" x14ac:dyDescent="0.2">
      <c r="A475" s="311"/>
      <c r="B475" s="318"/>
      <c r="C475" s="319"/>
      <c r="D475" s="288"/>
      <c r="E475" s="187"/>
      <c r="F475" s="187"/>
      <c r="G475" s="187"/>
      <c r="H475" s="187"/>
      <c r="I475" s="187"/>
      <c r="J475" s="187"/>
      <c r="K475" s="187"/>
      <c r="L475" s="187"/>
      <c r="M475" s="187"/>
      <c r="N475" s="187"/>
      <c r="O475" s="187"/>
      <c r="P475" s="187"/>
    </row>
    <row r="476" spans="1:16" ht="11.25" customHeight="1" x14ac:dyDescent="0.2">
      <c r="A476" s="311"/>
      <c r="B476" s="318"/>
      <c r="C476" s="319"/>
      <c r="D476" s="288"/>
      <c r="E476" s="187"/>
      <c r="F476" s="187"/>
      <c r="G476" s="187"/>
      <c r="H476" s="187"/>
      <c r="I476" s="187"/>
      <c r="J476" s="187"/>
      <c r="K476" s="187"/>
      <c r="L476" s="187"/>
      <c r="M476" s="187"/>
      <c r="N476" s="187"/>
      <c r="O476" s="187"/>
      <c r="P476" s="187"/>
    </row>
    <row r="477" spans="1:16" ht="11.25" customHeight="1" x14ac:dyDescent="0.2">
      <c r="A477" s="311"/>
      <c r="B477" s="318"/>
      <c r="C477" s="319"/>
      <c r="D477" s="288"/>
      <c r="E477" s="187"/>
      <c r="F477" s="187"/>
      <c r="G477" s="187"/>
      <c r="H477" s="187"/>
      <c r="I477" s="187"/>
      <c r="J477" s="187"/>
      <c r="K477" s="187"/>
      <c r="L477" s="187"/>
      <c r="M477" s="187"/>
      <c r="N477" s="187"/>
      <c r="O477" s="187"/>
      <c r="P477" s="187"/>
    </row>
    <row r="478" spans="1:16" ht="11.25" customHeight="1" x14ac:dyDescent="0.2">
      <c r="A478" s="311"/>
      <c r="B478" s="318"/>
      <c r="C478" s="319"/>
      <c r="D478" s="288"/>
      <c r="E478" s="187"/>
      <c r="F478" s="187"/>
      <c r="G478" s="187"/>
      <c r="H478" s="187"/>
      <c r="I478" s="187"/>
      <c r="J478" s="187"/>
      <c r="K478" s="187"/>
      <c r="L478" s="187"/>
      <c r="M478" s="187"/>
      <c r="N478" s="187"/>
      <c r="O478" s="187"/>
      <c r="P478" s="187"/>
    </row>
    <row r="479" spans="1:16" ht="11.25" customHeight="1" x14ac:dyDescent="0.2">
      <c r="A479" s="311"/>
      <c r="B479" s="318"/>
      <c r="C479" s="319"/>
      <c r="D479" s="288"/>
      <c r="E479" s="187"/>
      <c r="F479" s="187"/>
      <c r="G479" s="187"/>
      <c r="H479" s="187"/>
      <c r="I479" s="187"/>
      <c r="J479" s="187"/>
      <c r="K479" s="187"/>
      <c r="L479" s="187"/>
      <c r="M479" s="187"/>
      <c r="N479" s="187"/>
      <c r="O479" s="187"/>
      <c r="P479" s="187"/>
    </row>
    <row r="480" spans="1:16" ht="11.25" customHeight="1" x14ac:dyDescent="0.2">
      <c r="A480" s="311"/>
      <c r="B480" s="318"/>
      <c r="C480" s="319"/>
      <c r="D480" s="288"/>
      <c r="E480" s="187"/>
      <c r="F480" s="187"/>
      <c r="G480" s="187"/>
      <c r="H480" s="187"/>
      <c r="I480" s="187"/>
      <c r="J480" s="187"/>
      <c r="K480" s="187"/>
      <c r="L480" s="187"/>
      <c r="M480" s="187"/>
      <c r="N480" s="187"/>
      <c r="O480" s="187"/>
      <c r="P480" s="187"/>
    </row>
    <row r="481" spans="1:16" ht="11.25" customHeight="1" x14ac:dyDescent="0.2">
      <c r="A481" s="311"/>
      <c r="B481" s="318"/>
      <c r="C481" s="319"/>
      <c r="D481" s="288"/>
      <c r="E481" s="187"/>
      <c r="F481" s="187"/>
      <c r="G481" s="187"/>
      <c r="H481" s="187"/>
      <c r="I481" s="187"/>
      <c r="J481" s="187"/>
      <c r="K481" s="187"/>
      <c r="L481" s="187"/>
      <c r="M481" s="187"/>
      <c r="N481" s="187"/>
      <c r="O481" s="187"/>
      <c r="P481" s="187"/>
    </row>
    <row r="482" spans="1:16" ht="11.25" customHeight="1" x14ac:dyDescent="0.2">
      <c r="A482" s="311"/>
      <c r="B482" s="318"/>
      <c r="C482" s="319"/>
      <c r="D482" s="288"/>
      <c r="E482" s="187"/>
      <c r="F482" s="187"/>
      <c r="G482" s="187"/>
      <c r="H482" s="187"/>
      <c r="I482" s="187"/>
      <c r="J482" s="187"/>
      <c r="K482" s="187"/>
      <c r="L482" s="187"/>
      <c r="M482" s="187"/>
      <c r="N482" s="187"/>
      <c r="O482" s="187"/>
      <c r="P482" s="187"/>
    </row>
    <row r="483" spans="1:16" ht="11.25" customHeight="1" x14ac:dyDescent="0.2">
      <c r="A483" s="311"/>
      <c r="B483" s="318"/>
      <c r="C483" s="319"/>
      <c r="D483" s="288"/>
      <c r="E483" s="187"/>
      <c r="F483" s="187"/>
      <c r="G483" s="187"/>
      <c r="H483" s="187"/>
      <c r="I483" s="187"/>
      <c r="J483" s="187"/>
      <c r="K483" s="187"/>
      <c r="L483" s="187"/>
      <c r="M483" s="187"/>
      <c r="N483" s="187"/>
      <c r="O483" s="187"/>
      <c r="P483" s="187"/>
    </row>
    <row r="484" spans="1:16" ht="11.25" customHeight="1" x14ac:dyDescent="0.2">
      <c r="A484" s="311"/>
      <c r="B484" s="318"/>
      <c r="C484" s="319"/>
      <c r="D484" s="288"/>
      <c r="E484" s="187"/>
      <c r="F484" s="187"/>
      <c r="G484" s="187"/>
      <c r="H484" s="187"/>
      <c r="I484" s="187"/>
      <c r="J484" s="187"/>
      <c r="K484" s="187"/>
      <c r="L484" s="187"/>
      <c r="M484" s="187"/>
      <c r="N484" s="187"/>
      <c r="O484" s="187"/>
      <c r="P484" s="187"/>
    </row>
    <row r="485" spans="1:16" ht="11.25" customHeight="1" x14ac:dyDescent="0.2">
      <c r="A485" s="311"/>
      <c r="B485" s="318"/>
      <c r="C485" s="319"/>
      <c r="D485" s="288"/>
      <c r="E485" s="187"/>
      <c r="F485" s="187"/>
      <c r="G485" s="187"/>
      <c r="H485" s="187"/>
      <c r="I485" s="187"/>
      <c r="J485" s="187"/>
      <c r="K485" s="187"/>
      <c r="L485" s="187"/>
      <c r="M485" s="187"/>
      <c r="N485" s="187"/>
      <c r="O485" s="187"/>
      <c r="P485" s="187"/>
    </row>
    <row r="486" spans="1:16" ht="11.25" customHeight="1" x14ac:dyDescent="0.2">
      <c r="A486" s="311"/>
      <c r="B486" s="318"/>
      <c r="C486" s="319"/>
      <c r="D486" s="288"/>
      <c r="E486" s="187"/>
      <c r="F486" s="187"/>
      <c r="G486" s="187"/>
      <c r="H486" s="187"/>
      <c r="I486" s="187"/>
      <c r="J486" s="187"/>
      <c r="K486" s="187"/>
      <c r="L486" s="187"/>
      <c r="M486" s="187"/>
      <c r="N486" s="187"/>
      <c r="O486" s="187"/>
      <c r="P486" s="187"/>
    </row>
    <row r="487" spans="1:16" ht="11.25" customHeight="1" x14ac:dyDescent="0.2">
      <c r="A487" s="311"/>
      <c r="B487" s="318"/>
      <c r="C487" s="319"/>
      <c r="D487" s="288"/>
      <c r="E487" s="187"/>
      <c r="F487" s="187"/>
      <c r="G487" s="187"/>
      <c r="H487" s="187"/>
      <c r="I487" s="187"/>
      <c r="J487" s="187"/>
      <c r="K487" s="187"/>
      <c r="L487" s="187"/>
      <c r="M487" s="187"/>
      <c r="N487" s="187"/>
      <c r="O487" s="187"/>
      <c r="P487" s="187"/>
    </row>
    <row r="488" spans="1:16" ht="11.25" customHeight="1" x14ac:dyDescent="0.2">
      <c r="A488" s="311"/>
      <c r="B488" s="318"/>
      <c r="C488" s="319"/>
      <c r="D488" s="288"/>
      <c r="E488" s="187"/>
      <c r="F488" s="187"/>
      <c r="G488" s="187"/>
      <c r="H488" s="187"/>
      <c r="I488" s="187"/>
      <c r="J488" s="187"/>
      <c r="K488" s="187"/>
      <c r="L488" s="187"/>
      <c r="M488" s="187"/>
      <c r="N488" s="187"/>
      <c r="O488" s="187"/>
      <c r="P488" s="187"/>
    </row>
    <row r="489" spans="1:16" ht="11.25" customHeight="1" x14ac:dyDescent="0.2">
      <c r="A489" s="311"/>
      <c r="B489" s="318"/>
      <c r="C489" s="319"/>
      <c r="D489" s="288"/>
      <c r="E489" s="187"/>
      <c r="F489" s="187"/>
      <c r="G489" s="187"/>
      <c r="H489" s="187"/>
      <c r="I489" s="187"/>
      <c r="J489" s="187"/>
      <c r="K489" s="187"/>
      <c r="L489" s="187"/>
      <c r="M489" s="187"/>
      <c r="N489" s="187"/>
      <c r="O489" s="187"/>
      <c r="P489" s="187"/>
    </row>
    <row r="490" spans="1:16" ht="11.25" customHeight="1" x14ac:dyDescent="0.2">
      <c r="A490" s="311"/>
      <c r="B490" s="318"/>
      <c r="C490" s="319"/>
      <c r="D490" s="288"/>
      <c r="E490" s="187"/>
      <c r="F490" s="187"/>
      <c r="G490" s="187"/>
      <c r="H490" s="187"/>
      <c r="I490" s="187"/>
      <c r="J490" s="187"/>
      <c r="K490" s="187"/>
      <c r="L490" s="187"/>
      <c r="M490" s="187"/>
      <c r="N490" s="187"/>
      <c r="O490" s="187"/>
      <c r="P490" s="187"/>
    </row>
    <row r="491" spans="1:16" ht="11.25" customHeight="1" x14ac:dyDescent="0.2">
      <c r="A491" s="311"/>
      <c r="B491" s="318"/>
      <c r="C491" s="319"/>
      <c r="D491" s="288"/>
      <c r="E491" s="187"/>
      <c r="F491" s="187"/>
      <c r="G491" s="187"/>
      <c r="H491" s="187"/>
      <c r="I491" s="187"/>
      <c r="J491" s="187"/>
      <c r="K491" s="187"/>
      <c r="L491" s="187"/>
      <c r="M491" s="187"/>
      <c r="N491" s="187"/>
      <c r="O491" s="187"/>
      <c r="P491" s="187"/>
    </row>
    <row r="492" spans="1:16" ht="11.25" customHeight="1" x14ac:dyDescent="0.2">
      <c r="A492" s="311"/>
      <c r="B492" s="318"/>
      <c r="C492" s="319"/>
      <c r="D492" s="288"/>
      <c r="E492" s="187"/>
      <c r="F492" s="187"/>
      <c r="G492" s="187"/>
      <c r="H492" s="187"/>
      <c r="I492" s="187"/>
      <c r="J492" s="187"/>
      <c r="K492" s="187"/>
      <c r="L492" s="187"/>
      <c r="M492" s="187"/>
      <c r="N492" s="187"/>
      <c r="O492" s="187"/>
      <c r="P492" s="187"/>
    </row>
    <row r="493" spans="1:16" ht="11.25" customHeight="1" x14ac:dyDescent="0.2">
      <c r="A493" s="311"/>
      <c r="B493" s="318"/>
      <c r="C493" s="319"/>
      <c r="D493" s="288"/>
      <c r="E493" s="187"/>
      <c r="F493" s="187"/>
      <c r="G493" s="187"/>
      <c r="H493" s="187"/>
      <c r="I493" s="187"/>
      <c r="J493" s="187"/>
      <c r="K493" s="187"/>
      <c r="L493" s="187"/>
      <c r="M493" s="187"/>
      <c r="N493" s="187"/>
      <c r="O493" s="187"/>
      <c r="P493" s="187"/>
    </row>
    <row r="494" spans="1:16" ht="11.25" customHeight="1" x14ac:dyDescent="0.2">
      <c r="A494" s="311"/>
      <c r="B494" s="318"/>
      <c r="C494" s="319"/>
      <c r="D494" s="288"/>
      <c r="E494" s="187"/>
      <c r="F494" s="187"/>
      <c r="G494" s="187"/>
      <c r="H494" s="187"/>
      <c r="I494" s="187"/>
      <c r="J494" s="187"/>
      <c r="K494" s="187"/>
      <c r="L494" s="187"/>
      <c r="M494" s="187"/>
      <c r="N494" s="187"/>
      <c r="O494" s="187"/>
      <c r="P494" s="187"/>
    </row>
    <row r="495" spans="1:16" ht="11.25" customHeight="1" x14ac:dyDescent="0.2">
      <c r="A495" s="311"/>
      <c r="B495" s="318"/>
      <c r="C495" s="319"/>
      <c r="D495" s="288"/>
      <c r="E495" s="187"/>
      <c r="F495" s="187"/>
      <c r="G495" s="187"/>
      <c r="H495" s="187"/>
      <c r="I495" s="187"/>
      <c r="J495" s="187"/>
      <c r="K495" s="187"/>
      <c r="L495" s="187"/>
      <c r="M495" s="187"/>
      <c r="N495" s="187"/>
      <c r="O495" s="187"/>
      <c r="P495" s="187"/>
    </row>
    <row r="496" spans="1:16" ht="11.25" customHeight="1" x14ac:dyDescent="0.2">
      <c r="A496" s="311"/>
      <c r="B496" s="318"/>
      <c r="C496" s="319"/>
      <c r="D496" s="288"/>
      <c r="E496" s="187"/>
      <c r="F496" s="187"/>
      <c r="G496" s="187"/>
      <c r="H496" s="187"/>
      <c r="I496" s="187"/>
      <c r="J496" s="187"/>
      <c r="K496" s="187"/>
      <c r="L496" s="187"/>
      <c r="M496" s="187"/>
      <c r="N496" s="187"/>
      <c r="O496" s="187"/>
      <c r="P496" s="187"/>
    </row>
    <row r="497" spans="1:16" ht="11.25" customHeight="1" x14ac:dyDescent="0.2">
      <c r="A497" s="311"/>
      <c r="B497" s="318"/>
      <c r="C497" s="319"/>
      <c r="D497" s="288"/>
      <c r="E497" s="187"/>
      <c r="F497" s="187"/>
      <c r="G497" s="187"/>
      <c r="H497" s="187"/>
      <c r="I497" s="187"/>
      <c r="J497" s="187"/>
      <c r="K497" s="187"/>
      <c r="L497" s="187"/>
      <c r="M497" s="187"/>
      <c r="N497" s="187"/>
      <c r="O497" s="187"/>
      <c r="P497" s="187"/>
    </row>
    <row r="498" spans="1:16" ht="11.25" customHeight="1" x14ac:dyDescent="0.2">
      <c r="A498" s="311"/>
      <c r="B498" s="318"/>
      <c r="C498" s="319"/>
      <c r="D498" s="288"/>
      <c r="E498" s="187"/>
      <c r="F498" s="187"/>
      <c r="G498" s="187"/>
      <c r="H498" s="187"/>
      <c r="I498" s="187"/>
      <c r="J498" s="187"/>
      <c r="K498" s="187"/>
      <c r="L498" s="187"/>
      <c r="M498" s="187"/>
      <c r="N498" s="187"/>
      <c r="O498" s="187"/>
      <c r="P498" s="187"/>
    </row>
    <row r="499" spans="1:16" ht="11.25" customHeight="1" x14ac:dyDescent="0.2">
      <c r="A499" s="311"/>
      <c r="B499" s="318"/>
      <c r="C499" s="319"/>
      <c r="D499" s="288"/>
      <c r="E499" s="187"/>
      <c r="F499" s="187"/>
      <c r="G499" s="187"/>
      <c r="H499" s="187"/>
      <c r="I499" s="187"/>
      <c r="J499" s="187"/>
      <c r="K499" s="187"/>
      <c r="L499" s="187"/>
      <c r="M499" s="187"/>
      <c r="N499" s="187"/>
      <c r="O499" s="187"/>
      <c r="P499" s="187"/>
    </row>
    <row r="500" spans="1:16" ht="11.25" customHeight="1" x14ac:dyDescent="0.2">
      <c r="A500" s="311"/>
      <c r="B500" s="318"/>
      <c r="C500" s="319"/>
      <c r="D500" s="288"/>
      <c r="E500" s="187"/>
      <c r="F500" s="187"/>
      <c r="G500" s="187"/>
      <c r="H500" s="187"/>
      <c r="I500" s="187"/>
      <c r="J500" s="187"/>
      <c r="K500" s="187"/>
      <c r="L500" s="187"/>
      <c r="M500" s="187"/>
      <c r="N500" s="187"/>
      <c r="O500" s="187"/>
      <c r="P500" s="187"/>
    </row>
    <row r="501" spans="1:16" ht="11.25" customHeight="1" x14ac:dyDescent="0.2">
      <c r="A501" s="311"/>
      <c r="B501" s="318"/>
      <c r="C501" s="319"/>
      <c r="D501" s="288"/>
      <c r="E501" s="187"/>
      <c r="F501" s="187"/>
      <c r="G501" s="187"/>
      <c r="H501" s="187"/>
      <c r="I501" s="187"/>
      <c r="J501" s="187"/>
      <c r="K501" s="187"/>
      <c r="L501" s="187"/>
      <c r="M501" s="187"/>
      <c r="N501" s="187"/>
      <c r="O501" s="187"/>
      <c r="P501" s="187"/>
    </row>
    <row r="502" spans="1:16" ht="11.25" customHeight="1" x14ac:dyDescent="0.2">
      <c r="A502" s="311"/>
      <c r="B502" s="318"/>
      <c r="C502" s="319"/>
      <c r="D502" s="288"/>
      <c r="E502" s="187"/>
      <c r="F502" s="187"/>
      <c r="G502" s="187"/>
      <c r="H502" s="187"/>
      <c r="I502" s="187"/>
      <c r="J502" s="187"/>
      <c r="K502" s="187"/>
      <c r="L502" s="187"/>
      <c r="M502" s="187"/>
      <c r="N502" s="187"/>
      <c r="O502" s="187"/>
      <c r="P502" s="187"/>
    </row>
    <row r="503" spans="1:16" ht="11.25" customHeight="1" x14ac:dyDescent="0.2">
      <c r="A503" s="311"/>
      <c r="B503" s="318"/>
      <c r="C503" s="319"/>
      <c r="D503" s="288"/>
      <c r="E503" s="187"/>
      <c r="F503" s="187"/>
      <c r="G503" s="187"/>
      <c r="H503" s="187"/>
      <c r="I503" s="187"/>
      <c r="J503" s="187"/>
      <c r="K503" s="187"/>
      <c r="L503" s="187"/>
      <c r="M503" s="187"/>
      <c r="N503" s="187"/>
      <c r="O503" s="187"/>
      <c r="P503" s="187"/>
    </row>
    <row r="504" spans="1:16" ht="11.25" customHeight="1" x14ac:dyDescent="0.2">
      <c r="A504" s="311"/>
      <c r="B504" s="318"/>
      <c r="C504" s="319"/>
      <c r="D504" s="288"/>
      <c r="E504" s="187"/>
      <c r="F504" s="187"/>
      <c r="G504" s="187"/>
      <c r="H504" s="187"/>
      <c r="I504" s="187"/>
      <c r="J504" s="187"/>
      <c r="K504" s="187"/>
      <c r="L504" s="187"/>
      <c r="M504" s="187"/>
      <c r="N504" s="187"/>
      <c r="O504" s="187"/>
      <c r="P504" s="187"/>
    </row>
    <row r="505" spans="1:16" ht="11.25" customHeight="1" x14ac:dyDescent="0.2">
      <c r="A505" s="311"/>
      <c r="B505" s="318"/>
      <c r="C505" s="319"/>
      <c r="D505" s="288"/>
      <c r="E505" s="187"/>
      <c r="F505" s="187"/>
      <c r="G505" s="187"/>
      <c r="H505" s="187"/>
      <c r="I505" s="187"/>
      <c r="J505" s="187"/>
      <c r="K505" s="187"/>
      <c r="L505" s="187"/>
      <c r="M505" s="187"/>
      <c r="N505" s="187"/>
      <c r="O505" s="187"/>
      <c r="P505" s="187"/>
    </row>
    <row r="506" spans="1:16" ht="11.25" customHeight="1" x14ac:dyDescent="0.2">
      <c r="A506" s="311"/>
      <c r="B506" s="318"/>
      <c r="C506" s="319"/>
      <c r="D506" s="288"/>
      <c r="E506" s="187"/>
      <c r="F506" s="187"/>
      <c r="G506" s="187"/>
      <c r="H506" s="187"/>
      <c r="I506" s="187"/>
      <c r="J506" s="187"/>
      <c r="K506" s="187"/>
      <c r="L506" s="187"/>
      <c r="M506" s="187"/>
      <c r="N506" s="187"/>
      <c r="O506" s="187"/>
      <c r="P506" s="187"/>
    </row>
    <row r="507" spans="1:16" ht="11.25" customHeight="1" x14ac:dyDescent="0.2">
      <c r="A507" s="311"/>
      <c r="B507" s="318"/>
      <c r="C507" s="319"/>
      <c r="D507" s="288"/>
      <c r="E507" s="187"/>
      <c r="F507" s="187"/>
      <c r="G507" s="187"/>
      <c r="H507" s="187"/>
      <c r="I507" s="187"/>
      <c r="J507" s="187"/>
      <c r="K507" s="187"/>
      <c r="L507" s="187"/>
      <c r="M507" s="187"/>
      <c r="N507" s="187"/>
      <c r="O507" s="187"/>
      <c r="P507" s="187"/>
    </row>
    <row r="508" spans="1:16" ht="11.25" customHeight="1" x14ac:dyDescent="0.2">
      <c r="A508" s="311"/>
      <c r="B508" s="318"/>
      <c r="C508" s="319"/>
      <c r="D508" s="288"/>
      <c r="E508" s="187"/>
      <c r="F508" s="187"/>
      <c r="G508" s="187"/>
      <c r="H508" s="187"/>
      <c r="I508" s="187"/>
      <c r="J508" s="187"/>
      <c r="K508" s="187"/>
      <c r="L508" s="187"/>
      <c r="M508" s="187"/>
      <c r="N508" s="187"/>
      <c r="O508" s="187"/>
      <c r="P508" s="187"/>
    </row>
    <row r="509" spans="1:16" ht="11.25" customHeight="1" x14ac:dyDescent="0.2">
      <c r="A509" s="311"/>
      <c r="B509" s="318"/>
      <c r="C509" s="319"/>
      <c r="D509" s="288"/>
      <c r="E509" s="187"/>
      <c r="F509" s="187"/>
      <c r="G509" s="187"/>
      <c r="H509" s="187"/>
      <c r="I509" s="187"/>
      <c r="J509" s="187"/>
      <c r="K509" s="187"/>
      <c r="L509" s="187"/>
      <c r="M509" s="187"/>
      <c r="N509" s="187"/>
      <c r="O509" s="187"/>
      <c r="P509" s="187"/>
    </row>
    <row r="510" spans="1:16" ht="11.25" customHeight="1" x14ac:dyDescent="0.2">
      <c r="A510" s="311"/>
      <c r="B510" s="318"/>
      <c r="C510" s="319"/>
      <c r="D510" s="288"/>
      <c r="E510" s="187"/>
      <c r="F510" s="187"/>
      <c r="G510" s="187"/>
      <c r="H510" s="187"/>
      <c r="I510" s="187"/>
      <c r="J510" s="187"/>
      <c r="K510" s="187"/>
      <c r="L510" s="187"/>
      <c r="M510" s="187"/>
      <c r="N510" s="187"/>
      <c r="O510" s="187"/>
      <c r="P510" s="187"/>
    </row>
    <row r="511" spans="1:16" ht="11.25" customHeight="1" x14ac:dyDescent="0.2">
      <c r="A511" s="311"/>
      <c r="B511" s="318"/>
      <c r="C511" s="319"/>
      <c r="D511" s="288"/>
      <c r="E511" s="187"/>
      <c r="F511" s="187"/>
      <c r="G511" s="187"/>
      <c r="H511" s="187"/>
      <c r="I511" s="187"/>
      <c r="J511" s="187"/>
      <c r="K511" s="187"/>
      <c r="L511" s="187"/>
      <c r="M511" s="187"/>
      <c r="N511" s="187"/>
      <c r="O511" s="187"/>
      <c r="P511" s="187"/>
    </row>
    <row r="512" spans="1:16" ht="11.25" customHeight="1" x14ac:dyDescent="0.2">
      <c r="A512" s="311"/>
      <c r="B512" s="318"/>
      <c r="C512" s="319"/>
      <c r="D512" s="288"/>
      <c r="E512" s="187"/>
      <c r="F512" s="187"/>
      <c r="G512" s="187"/>
      <c r="H512" s="187"/>
      <c r="I512" s="187"/>
      <c r="J512" s="187"/>
      <c r="K512" s="187"/>
      <c r="L512" s="187"/>
      <c r="M512" s="187"/>
      <c r="N512" s="187"/>
      <c r="O512" s="187"/>
      <c r="P512" s="187"/>
    </row>
    <row r="513" spans="1:16" ht="11.25" customHeight="1" x14ac:dyDescent="0.2">
      <c r="A513" s="311"/>
      <c r="B513" s="318"/>
      <c r="C513" s="319"/>
      <c r="D513" s="288"/>
      <c r="E513" s="187"/>
      <c r="F513" s="187"/>
      <c r="G513" s="187"/>
      <c r="H513" s="187"/>
      <c r="I513" s="187"/>
      <c r="J513" s="187"/>
      <c r="K513" s="187"/>
      <c r="L513" s="187"/>
      <c r="M513" s="187"/>
      <c r="N513" s="187"/>
      <c r="O513" s="187"/>
      <c r="P513" s="187"/>
    </row>
    <row r="514" spans="1:16" ht="11.25" customHeight="1" x14ac:dyDescent="0.2">
      <c r="A514" s="311"/>
      <c r="B514" s="318"/>
      <c r="C514" s="319"/>
      <c r="D514" s="288"/>
      <c r="E514" s="187"/>
      <c r="F514" s="187"/>
      <c r="G514" s="187"/>
      <c r="H514" s="187"/>
      <c r="I514" s="187"/>
      <c r="J514" s="187"/>
      <c r="K514" s="187"/>
      <c r="L514" s="187"/>
      <c r="M514" s="187"/>
      <c r="N514" s="187"/>
      <c r="O514" s="187"/>
      <c r="P514" s="187"/>
    </row>
    <row r="515" spans="1:16" ht="11.25" customHeight="1" x14ac:dyDescent="0.2">
      <c r="A515" s="311"/>
      <c r="B515" s="318"/>
      <c r="C515" s="319"/>
      <c r="D515" s="288"/>
      <c r="E515" s="187"/>
      <c r="F515" s="187"/>
      <c r="G515" s="187"/>
      <c r="H515" s="187"/>
      <c r="I515" s="187"/>
      <c r="J515" s="187"/>
      <c r="K515" s="187"/>
      <c r="L515" s="187"/>
      <c r="M515" s="187"/>
      <c r="N515" s="187"/>
      <c r="O515" s="187"/>
      <c r="P515" s="187"/>
    </row>
    <row r="516" spans="1:16" ht="11.25" customHeight="1" x14ac:dyDescent="0.2">
      <c r="A516" s="311"/>
      <c r="B516" s="318"/>
      <c r="C516" s="319"/>
      <c r="D516" s="288"/>
      <c r="E516" s="187"/>
      <c r="F516" s="187"/>
      <c r="G516" s="187"/>
      <c r="H516" s="187"/>
      <c r="I516" s="187"/>
      <c r="J516" s="187"/>
      <c r="K516" s="187"/>
      <c r="L516" s="187"/>
      <c r="M516" s="187"/>
      <c r="N516" s="187"/>
      <c r="O516" s="187"/>
      <c r="P516" s="187"/>
    </row>
    <row r="517" spans="1:16" ht="11.25" customHeight="1" x14ac:dyDescent="0.2">
      <c r="A517" s="311"/>
      <c r="B517" s="318"/>
      <c r="C517" s="319"/>
      <c r="D517" s="288"/>
      <c r="E517" s="187"/>
      <c r="F517" s="187"/>
      <c r="G517" s="187"/>
      <c r="H517" s="187"/>
      <c r="I517" s="187"/>
      <c r="J517" s="187"/>
      <c r="K517" s="187"/>
      <c r="L517" s="187"/>
      <c r="M517" s="187"/>
      <c r="N517" s="187"/>
      <c r="O517" s="187"/>
      <c r="P517" s="187"/>
    </row>
    <row r="518" spans="1:16" ht="11.25" customHeight="1" x14ac:dyDescent="0.2">
      <c r="A518" s="311"/>
      <c r="B518" s="318"/>
      <c r="C518" s="319"/>
      <c r="D518" s="288"/>
      <c r="E518" s="187"/>
      <c r="F518" s="187"/>
      <c r="G518" s="187"/>
      <c r="H518" s="187"/>
      <c r="I518" s="187"/>
      <c r="J518" s="187"/>
      <c r="K518" s="187"/>
      <c r="L518" s="187"/>
      <c r="M518" s="187"/>
      <c r="N518" s="187"/>
      <c r="O518" s="187"/>
      <c r="P518" s="187"/>
    </row>
    <row r="519" spans="1:16" ht="11.25" customHeight="1" x14ac:dyDescent="0.2">
      <c r="A519" s="311"/>
      <c r="B519" s="318"/>
      <c r="C519" s="319"/>
      <c r="D519" s="288"/>
      <c r="E519" s="187"/>
      <c r="F519" s="187"/>
      <c r="G519" s="187"/>
      <c r="H519" s="187"/>
      <c r="I519" s="187"/>
      <c r="J519" s="187"/>
      <c r="K519" s="187"/>
      <c r="L519" s="187"/>
      <c r="M519" s="187"/>
      <c r="N519" s="187"/>
      <c r="O519" s="187"/>
      <c r="P519" s="187"/>
    </row>
    <row r="520" spans="1:16" ht="11.25" customHeight="1" x14ac:dyDescent="0.2">
      <c r="A520" s="311"/>
      <c r="B520" s="318"/>
      <c r="C520" s="319"/>
      <c r="D520" s="288"/>
      <c r="E520" s="187"/>
      <c r="F520" s="187"/>
      <c r="G520" s="187"/>
      <c r="H520" s="187"/>
      <c r="I520" s="187"/>
      <c r="J520" s="187"/>
      <c r="K520" s="187"/>
      <c r="L520" s="187"/>
      <c r="M520" s="187"/>
      <c r="N520" s="187"/>
      <c r="O520" s="187"/>
      <c r="P520" s="187"/>
    </row>
    <row r="521" spans="1:16" ht="11.25" customHeight="1" x14ac:dyDescent="0.2">
      <c r="A521" s="311"/>
      <c r="B521" s="318"/>
      <c r="C521" s="319"/>
      <c r="D521" s="288"/>
      <c r="E521" s="187"/>
      <c r="F521" s="187"/>
      <c r="G521" s="187"/>
      <c r="H521" s="187"/>
      <c r="I521" s="187"/>
      <c r="J521" s="187"/>
      <c r="K521" s="187"/>
      <c r="L521" s="187"/>
      <c r="M521" s="187"/>
      <c r="N521" s="187"/>
      <c r="O521" s="187"/>
      <c r="P521" s="187"/>
    </row>
    <row r="522" spans="1:16" ht="11.25" customHeight="1" x14ac:dyDescent="0.2">
      <c r="A522" s="311"/>
      <c r="B522" s="318"/>
      <c r="C522" s="319"/>
      <c r="D522" s="288"/>
      <c r="E522" s="187"/>
      <c r="F522" s="187"/>
      <c r="G522" s="187"/>
      <c r="H522" s="187"/>
      <c r="I522" s="187"/>
      <c r="J522" s="187"/>
      <c r="K522" s="187"/>
      <c r="L522" s="187"/>
      <c r="M522" s="187"/>
      <c r="N522" s="187"/>
      <c r="O522" s="187"/>
      <c r="P522" s="187"/>
    </row>
    <row r="523" spans="1:16" ht="11.25" customHeight="1" x14ac:dyDescent="0.2">
      <c r="A523" s="311"/>
      <c r="B523" s="318"/>
      <c r="C523" s="319"/>
      <c r="D523" s="288"/>
      <c r="E523" s="187"/>
      <c r="F523" s="187"/>
      <c r="G523" s="187"/>
      <c r="H523" s="187"/>
      <c r="I523" s="187"/>
      <c r="J523" s="187"/>
      <c r="K523" s="187"/>
      <c r="L523" s="187"/>
      <c r="M523" s="187"/>
      <c r="N523" s="187"/>
      <c r="O523" s="187"/>
      <c r="P523" s="187"/>
    </row>
    <row r="524" spans="1:16" ht="11.25" customHeight="1" x14ac:dyDescent="0.2">
      <c r="A524" s="311"/>
      <c r="B524" s="318"/>
      <c r="C524" s="319"/>
      <c r="D524" s="288"/>
      <c r="E524" s="187"/>
      <c r="F524" s="187"/>
      <c r="G524" s="187"/>
      <c r="H524" s="187"/>
      <c r="I524" s="187"/>
      <c r="J524" s="187"/>
      <c r="K524" s="187"/>
      <c r="L524" s="187"/>
      <c r="M524" s="187"/>
      <c r="N524" s="187"/>
      <c r="O524" s="187"/>
      <c r="P524" s="187"/>
    </row>
    <row r="525" spans="1:16" ht="11.25" customHeight="1" x14ac:dyDescent="0.2">
      <c r="A525" s="311"/>
      <c r="B525" s="318"/>
      <c r="C525" s="319"/>
      <c r="D525" s="288"/>
      <c r="E525" s="187"/>
      <c r="F525" s="187"/>
      <c r="G525" s="187"/>
      <c r="H525" s="187"/>
      <c r="I525" s="187"/>
      <c r="J525" s="187"/>
      <c r="K525" s="187"/>
      <c r="L525" s="187"/>
      <c r="M525" s="187"/>
      <c r="N525" s="187"/>
      <c r="O525" s="187"/>
      <c r="P525" s="187"/>
    </row>
    <row r="526" spans="1:16" ht="11.25" customHeight="1" x14ac:dyDescent="0.2">
      <c r="A526" s="311"/>
      <c r="B526" s="318"/>
      <c r="C526" s="319"/>
      <c r="D526" s="288"/>
      <c r="E526" s="187"/>
      <c r="F526" s="187"/>
      <c r="G526" s="187"/>
      <c r="H526" s="187"/>
      <c r="I526" s="187"/>
      <c r="J526" s="187"/>
      <c r="K526" s="187"/>
      <c r="L526" s="187"/>
      <c r="M526" s="187"/>
      <c r="N526" s="187"/>
      <c r="O526" s="187"/>
      <c r="P526" s="187"/>
    </row>
    <row r="527" spans="1:16" ht="11.25" customHeight="1" x14ac:dyDescent="0.2">
      <c r="A527" s="311"/>
      <c r="B527" s="318"/>
      <c r="C527" s="319"/>
      <c r="D527" s="288"/>
      <c r="E527" s="187"/>
      <c r="F527" s="187"/>
      <c r="G527" s="187"/>
      <c r="H527" s="187"/>
      <c r="I527" s="187"/>
      <c r="J527" s="187"/>
      <c r="K527" s="187"/>
      <c r="L527" s="187"/>
      <c r="M527" s="187"/>
      <c r="N527" s="187"/>
      <c r="O527" s="187"/>
      <c r="P527" s="187"/>
    </row>
    <row r="528" spans="1:16" ht="11.25" customHeight="1" x14ac:dyDescent="0.2">
      <c r="A528" s="311"/>
      <c r="B528" s="318"/>
      <c r="C528" s="319"/>
      <c r="D528" s="288"/>
      <c r="E528" s="187"/>
      <c r="F528" s="187"/>
      <c r="G528" s="187"/>
      <c r="H528" s="187"/>
      <c r="I528" s="187"/>
      <c r="J528" s="187"/>
      <c r="K528" s="187"/>
      <c r="L528" s="187"/>
      <c r="M528" s="187"/>
      <c r="N528" s="187"/>
      <c r="O528" s="187"/>
      <c r="P528" s="187"/>
    </row>
    <row r="529" spans="1:16" ht="11.25" customHeight="1" x14ac:dyDescent="0.2">
      <c r="A529" s="311"/>
      <c r="B529" s="318"/>
      <c r="C529" s="319"/>
      <c r="D529" s="288"/>
      <c r="E529" s="187"/>
      <c r="F529" s="187"/>
      <c r="G529" s="187"/>
      <c r="H529" s="187"/>
      <c r="I529" s="187"/>
      <c r="J529" s="187"/>
      <c r="K529" s="187"/>
      <c r="L529" s="187"/>
      <c r="M529" s="187"/>
      <c r="N529" s="187"/>
      <c r="O529" s="187"/>
      <c r="P529" s="187"/>
    </row>
    <row r="530" spans="1:16" ht="11.25" customHeight="1" x14ac:dyDescent="0.2">
      <c r="A530" s="311"/>
      <c r="B530" s="318"/>
      <c r="C530" s="319"/>
      <c r="D530" s="288"/>
      <c r="E530" s="187"/>
      <c r="F530" s="187"/>
      <c r="G530" s="187"/>
      <c r="H530" s="187"/>
      <c r="I530" s="187"/>
      <c r="J530" s="187"/>
      <c r="K530" s="187"/>
      <c r="L530" s="187"/>
      <c r="M530" s="187"/>
      <c r="N530" s="187"/>
      <c r="O530" s="187"/>
      <c r="P530" s="187"/>
    </row>
    <row r="531" spans="1:16" ht="11.25" customHeight="1" x14ac:dyDescent="0.2">
      <c r="A531" s="311"/>
      <c r="B531" s="318"/>
      <c r="C531" s="319"/>
      <c r="D531" s="288"/>
      <c r="E531" s="187"/>
      <c r="F531" s="187"/>
      <c r="G531" s="187"/>
      <c r="H531" s="187"/>
      <c r="I531" s="187"/>
      <c r="J531" s="187"/>
      <c r="K531" s="187"/>
      <c r="L531" s="187"/>
      <c r="M531" s="187"/>
      <c r="N531" s="187"/>
      <c r="O531" s="187"/>
      <c r="P531" s="187"/>
    </row>
    <row r="532" spans="1:16" ht="11.25" customHeight="1" x14ac:dyDescent="0.2">
      <c r="A532" s="311"/>
      <c r="B532" s="318"/>
      <c r="C532" s="319"/>
      <c r="D532" s="288"/>
      <c r="E532" s="187"/>
      <c r="F532" s="187"/>
      <c r="G532" s="187"/>
      <c r="H532" s="187"/>
      <c r="I532" s="187"/>
      <c r="J532" s="187"/>
      <c r="K532" s="187"/>
      <c r="L532" s="187"/>
      <c r="M532" s="187"/>
      <c r="N532" s="187"/>
      <c r="O532" s="187"/>
      <c r="P532" s="187"/>
    </row>
    <row r="533" spans="1:16" ht="11.25" customHeight="1" x14ac:dyDescent="0.2">
      <c r="A533" s="311"/>
      <c r="B533" s="318"/>
      <c r="C533" s="319"/>
      <c r="D533" s="288"/>
      <c r="E533" s="187"/>
      <c r="F533" s="187"/>
      <c r="G533" s="187"/>
      <c r="H533" s="187"/>
      <c r="I533" s="187"/>
      <c r="J533" s="187"/>
      <c r="K533" s="187"/>
      <c r="L533" s="187"/>
      <c r="M533" s="187"/>
      <c r="N533" s="187"/>
      <c r="O533" s="187"/>
      <c r="P533" s="187"/>
    </row>
    <row r="534" spans="1:16" ht="11.25" customHeight="1" x14ac:dyDescent="0.2">
      <c r="A534" s="311"/>
      <c r="B534" s="318"/>
      <c r="C534" s="319"/>
      <c r="D534" s="288"/>
      <c r="E534" s="187"/>
      <c r="F534" s="187"/>
      <c r="G534" s="187"/>
      <c r="H534" s="187"/>
      <c r="I534" s="187"/>
      <c r="J534" s="187"/>
      <c r="K534" s="187"/>
      <c r="L534" s="187"/>
      <c r="M534" s="187"/>
      <c r="N534" s="187"/>
      <c r="O534" s="187"/>
      <c r="P534" s="187"/>
    </row>
    <row r="535" spans="1:16" ht="11.25" customHeight="1" x14ac:dyDescent="0.2">
      <c r="A535" s="311"/>
      <c r="B535" s="318"/>
      <c r="C535" s="319"/>
      <c r="D535" s="288"/>
      <c r="E535" s="187"/>
      <c r="F535" s="187"/>
      <c r="G535" s="187"/>
      <c r="H535" s="187"/>
      <c r="I535" s="187"/>
      <c r="J535" s="187"/>
      <c r="K535" s="187"/>
      <c r="L535" s="187"/>
      <c r="M535" s="187"/>
      <c r="N535" s="187"/>
      <c r="O535" s="187"/>
      <c r="P535" s="187"/>
    </row>
    <row r="536" spans="1:16" ht="11.25" customHeight="1" x14ac:dyDescent="0.2">
      <c r="A536" s="311"/>
      <c r="B536" s="318"/>
      <c r="C536" s="319"/>
      <c r="D536" s="288"/>
      <c r="E536" s="187"/>
      <c r="F536" s="187"/>
      <c r="G536" s="187"/>
      <c r="H536" s="187"/>
      <c r="I536" s="187"/>
      <c r="J536" s="187"/>
      <c r="K536" s="187"/>
      <c r="L536" s="187"/>
      <c r="M536" s="187"/>
      <c r="N536" s="187"/>
      <c r="O536" s="187"/>
      <c r="P536" s="187"/>
    </row>
    <row r="537" spans="1:16" ht="11.25" customHeight="1" x14ac:dyDescent="0.2">
      <c r="A537" s="311"/>
      <c r="B537" s="318"/>
      <c r="C537" s="319"/>
      <c r="D537" s="288"/>
      <c r="E537" s="187"/>
      <c r="F537" s="187"/>
      <c r="G537" s="187"/>
      <c r="H537" s="187"/>
      <c r="I537" s="187"/>
      <c r="J537" s="187"/>
      <c r="K537" s="187"/>
      <c r="L537" s="187"/>
      <c r="M537" s="187"/>
      <c r="N537" s="187"/>
      <c r="O537" s="187"/>
      <c r="P537" s="187"/>
    </row>
    <row r="538" spans="1:16" ht="11.25" customHeight="1" x14ac:dyDescent="0.2">
      <c r="A538" s="311"/>
      <c r="B538" s="318"/>
      <c r="C538" s="319"/>
      <c r="D538" s="288"/>
      <c r="E538" s="187"/>
      <c r="F538" s="187"/>
      <c r="G538" s="187"/>
      <c r="H538" s="187"/>
      <c r="I538" s="187"/>
      <c r="J538" s="187"/>
      <c r="K538" s="187"/>
      <c r="L538" s="187"/>
      <c r="M538" s="187"/>
      <c r="N538" s="187"/>
      <c r="O538" s="187"/>
      <c r="P538" s="187"/>
    </row>
    <row r="539" spans="1:16" ht="11.25" customHeight="1" x14ac:dyDescent="0.2">
      <c r="A539" s="311"/>
      <c r="B539" s="318"/>
      <c r="C539" s="319"/>
      <c r="D539" s="288"/>
      <c r="E539" s="187"/>
      <c r="F539" s="187"/>
      <c r="G539" s="187"/>
      <c r="H539" s="187"/>
      <c r="I539" s="187"/>
      <c r="J539" s="187"/>
      <c r="K539" s="187"/>
      <c r="L539" s="187"/>
      <c r="M539" s="187"/>
      <c r="N539" s="187"/>
      <c r="O539" s="187"/>
      <c r="P539" s="187"/>
    </row>
    <row r="540" spans="1:16" ht="11.25" customHeight="1" x14ac:dyDescent="0.2">
      <c r="A540" s="311"/>
      <c r="B540" s="318"/>
      <c r="C540" s="319"/>
      <c r="D540" s="288"/>
      <c r="E540" s="187"/>
      <c r="F540" s="187"/>
      <c r="G540" s="187"/>
      <c r="H540" s="187"/>
      <c r="I540" s="187"/>
      <c r="J540" s="187"/>
      <c r="K540" s="187"/>
      <c r="L540" s="187"/>
      <c r="M540" s="187"/>
      <c r="N540" s="187"/>
      <c r="O540" s="187"/>
      <c r="P540" s="187"/>
    </row>
    <row r="541" spans="1:16" ht="11.25" customHeight="1" x14ac:dyDescent="0.2">
      <c r="A541" s="311"/>
      <c r="B541" s="318"/>
      <c r="C541" s="319"/>
      <c r="D541" s="288"/>
      <c r="E541" s="187"/>
      <c r="F541" s="187"/>
      <c r="G541" s="187"/>
      <c r="H541" s="187"/>
      <c r="I541" s="187"/>
      <c r="J541" s="187"/>
      <c r="K541" s="187"/>
      <c r="L541" s="187"/>
      <c r="M541" s="187"/>
      <c r="N541" s="187"/>
      <c r="O541" s="187"/>
      <c r="P541" s="187"/>
    </row>
    <row r="542" spans="1:16" ht="11.25" customHeight="1" x14ac:dyDescent="0.2">
      <c r="A542" s="311"/>
      <c r="B542" s="318"/>
      <c r="C542" s="319"/>
      <c r="D542" s="288"/>
      <c r="E542" s="187"/>
      <c r="F542" s="187"/>
      <c r="G542" s="187"/>
      <c r="H542" s="187"/>
      <c r="I542" s="187"/>
      <c r="J542" s="187"/>
      <c r="K542" s="187"/>
      <c r="L542" s="187"/>
      <c r="M542" s="187"/>
      <c r="N542" s="187"/>
      <c r="O542" s="187"/>
      <c r="P542" s="187"/>
    </row>
    <row r="543" spans="1:16" ht="11.25" customHeight="1" x14ac:dyDescent="0.2">
      <c r="A543" s="311"/>
      <c r="B543" s="318"/>
      <c r="C543" s="319"/>
      <c r="D543" s="288"/>
      <c r="E543" s="187"/>
      <c r="F543" s="187"/>
      <c r="G543" s="187"/>
      <c r="H543" s="187"/>
      <c r="I543" s="187"/>
      <c r="J543" s="187"/>
      <c r="K543" s="187"/>
      <c r="L543" s="187"/>
      <c r="M543" s="187"/>
      <c r="N543" s="187"/>
      <c r="O543" s="187"/>
      <c r="P543" s="187"/>
    </row>
    <row r="544" spans="1:16" ht="11.25" customHeight="1" x14ac:dyDescent="0.2">
      <c r="A544" s="311"/>
      <c r="B544" s="318"/>
      <c r="C544" s="319"/>
      <c r="D544" s="288"/>
      <c r="E544" s="187"/>
      <c r="F544" s="187"/>
      <c r="G544" s="187"/>
      <c r="H544" s="187"/>
      <c r="I544" s="187"/>
      <c r="J544" s="187"/>
      <c r="K544" s="187"/>
      <c r="L544" s="187"/>
      <c r="M544" s="187"/>
      <c r="N544" s="187"/>
      <c r="O544" s="187"/>
      <c r="P544" s="187"/>
    </row>
    <row r="545" spans="1:16" ht="11.25" customHeight="1" x14ac:dyDescent="0.2">
      <c r="A545" s="311"/>
      <c r="B545" s="318"/>
      <c r="C545" s="319"/>
      <c r="D545" s="288"/>
      <c r="E545" s="187"/>
      <c r="F545" s="187"/>
      <c r="G545" s="187"/>
      <c r="H545" s="187"/>
      <c r="I545" s="187"/>
      <c r="J545" s="187"/>
      <c r="K545" s="187"/>
      <c r="L545" s="187"/>
      <c r="M545" s="187"/>
      <c r="N545" s="187"/>
      <c r="O545" s="187"/>
      <c r="P545" s="187"/>
    </row>
    <row r="546" spans="1:16" ht="11.25" customHeight="1" x14ac:dyDescent="0.2">
      <c r="A546" s="311"/>
      <c r="B546" s="318"/>
      <c r="C546" s="319"/>
      <c r="D546" s="288"/>
      <c r="E546" s="187"/>
      <c r="F546" s="187"/>
      <c r="G546" s="187"/>
      <c r="H546" s="187"/>
      <c r="I546" s="187"/>
      <c r="J546" s="187"/>
      <c r="K546" s="187"/>
      <c r="L546" s="187"/>
      <c r="M546" s="187"/>
      <c r="N546" s="187"/>
      <c r="O546" s="187"/>
      <c r="P546" s="187"/>
    </row>
    <row r="547" spans="1:16" ht="11.25" customHeight="1" x14ac:dyDescent="0.2">
      <c r="A547" s="311"/>
      <c r="B547" s="318"/>
      <c r="C547" s="319"/>
      <c r="D547" s="288"/>
      <c r="E547" s="187"/>
      <c r="F547" s="187"/>
      <c r="G547" s="187"/>
      <c r="H547" s="187"/>
      <c r="I547" s="187"/>
      <c r="J547" s="187"/>
      <c r="K547" s="187"/>
      <c r="L547" s="187"/>
      <c r="M547" s="187"/>
      <c r="N547" s="187"/>
      <c r="O547" s="187"/>
      <c r="P547" s="187"/>
    </row>
    <row r="548" spans="1:16" ht="11.25" customHeight="1" x14ac:dyDescent="0.2">
      <c r="A548" s="311"/>
      <c r="B548" s="318"/>
      <c r="C548" s="319"/>
      <c r="D548" s="288"/>
      <c r="E548" s="187"/>
      <c r="F548" s="187"/>
      <c r="G548" s="187"/>
      <c r="H548" s="187"/>
      <c r="I548" s="187"/>
      <c r="J548" s="187"/>
      <c r="K548" s="187"/>
      <c r="L548" s="187"/>
      <c r="M548" s="187"/>
      <c r="N548" s="187"/>
      <c r="O548" s="187"/>
      <c r="P548" s="187"/>
    </row>
    <row r="549" spans="1:16" ht="11.25" customHeight="1" x14ac:dyDescent="0.2">
      <c r="A549" s="311"/>
      <c r="B549" s="318"/>
      <c r="C549" s="319"/>
      <c r="D549" s="288"/>
      <c r="E549" s="187"/>
      <c r="F549" s="187"/>
      <c r="G549" s="187"/>
      <c r="H549" s="187"/>
      <c r="I549" s="187"/>
      <c r="J549" s="187"/>
      <c r="K549" s="187"/>
      <c r="L549" s="187"/>
      <c r="M549" s="187"/>
      <c r="N549" s="187"/>
      <c r="O549" s="187"/>
      <c r="P549" s="187"/>
    </row>
    <row r="550" spans="1:16" ht="11.25" customHeight="1" x14ac:dyDescent="0.2">
      <c r="A550" s="311"/>
      <c r="B550" s="318"/>
      <c r="C550" s="319"/>
      <c r="D550" s="288"/>
      <c r="E550" s="187"/>
      <c r="F550" s="187"/>
      <c r="G550" s="187"/>
      <c r="H550" s="187"/>
      <c r="I550" s="187"/>
      <c r="J550" s="187"/>
      <c r="K550" s="187"/>
      <c r="L550" s="187"/>
      <c r="M550" s="187"/>
      <c r="N550" s="187"/>
      <c r="O550" s="187"/>
      <c r="P550" s="187"/>
    </row>
    <row r="551" spans="1:16" ht="11.25" customHeight="1" x14ac:dyDescent="0.2">
      <c r="A551" s="311"/>
      <c r="B551" s="318"/>
      <c r="C551" s="319"/>
      <c r="D551" s="288"/>
      <c r="E551" s="187"/>
      <c r="F551" s="187"/>
      <c r="G551" s="187"/>
      <c r="H551" s="187"/>
      <c r="I551" s="187"/>
      <c r="J551" s="187"/>
      <c r="K551" s="187"/>
      <c r="L551" s="187"/>
      <c r="M551" s="187"/>
      <c r="N551" s="187"/>
      <c r="O551" s="187"/>
      <c r="P551" s="187"/>
    </row>
    <row r="552" spans="1:16" ht="11.25" customHeight="1" x14ac:dyDescent="0.2">
      <c r="A552" s="311"/>
      <c r="B552" s="318"/>
      <c r="C552" s="319"/>
      <c r="D552" s="288"/>
      <c r="E552" s="187"/>
      <c r="F552" s="187"/>
      <c r="G552" s="187"/>
      <c r="H552" s="187"/>
      <c r="I552" s="187"/>
      <c r="J552" s="187"/>
      <c r="K552" s="187"/>
      <c r="L552" s="187"/>
      <c r="M552" s="187"/>
      <c r="N552" s="187"/>
      <c r="O552" s="187"/>
      <c r="P552" s="187"/>
    </row>
    <row r="553" spans="1:16" ht="11.25" customHeight="1" x14ac:dyDescent="0.2">
      <c r="A553" s="311"/>
      <c r="B553" s="318"/>
      <c r="C553" s="319"/>
      <c r="D553" s="288"/>
      <c r="E553" s="187"/>
      <c r="F553" s="187"/>
      <c r="G553" s="187"/>
      <c r="H553" s="187"/>
      <c r="I553" s="187"/>
      <c r="J553" s="187"/>
      <c r="K553" s="187"/>
      <c r="L553" s="187"/>
      <c r="M553" s="187"/>
      <c r="N553" s="187"/>
      <c r="O553" s="187"/>
      <c r="P553" s="187"/>
    </row>
    <row r="554" spans="1:16" ht="11.25" customHeight="1" x14ac:dyDescent="0.2">
      <c r="A554" s="311"/>
      <c r="B554" s="318"/>
      <c r="C554" s="319"/>
      <c r="D554" s="288"/>
      <c r="E554" s="187"/>
      <c r="F554" s="187"/>
      <c r="G554" s="187"/>
      <c r="H554" s="187"/>
      <c r="I554" s="187"/>
      <c r="J554" s="187"/>
      <c r="K554" s="187"/>
      <c r="L554" s="187"/>
      <c r="M554" s="187"/>
      <c r="N554" s="187"/>
      <c r="O554" s="187"/>
      <c r="P554" s="187"/>
    </row>
    <row r="555" spans="1:16" ht="11.25" customHeight="1" x14ac:dyDescent="0.2">
      <c r="A555" s="311"/>
      <c r="B555" s="318"/>
      <c r="C555" s="319"/>
      <c r="D555" s="288"/>
      <c r="E555" s="187"/>
      <c r="F555" s="187"/>
      <c r="G555" s="187"/>
      <c r="H555" s="187"/>
      <c r="I555" s="187"/>
      <c r="J555" s="187"/>
      <c r="K555" s="187"/>
      <c r="L555" s="187"/>
      <c r="M555" s="187"/>
      <c r="N555" s="187"/>
      <c r="O555" s="187"/>
      <c r="P555" s="187"/>
    </row>
    <row r="556" spans="1:16" ht="11.25" customHeight="1" x14ac:dyDescent="0.2">
      <c r="A556" s="311"/>
      <c r="B556" s="318"/>
      <c r="C556" s="319"/>
      <c r="D556" s="288"/>
      <c r="E556" s="187"/>
      <c r="F556" s="187"/>
      <c r="G556" s="187"/>
      <c r="H556" s="187"/>
      <c r="I556" s="187"/>
      <c r="J556" s="187"/>
      <c r="K556" s="187"/>
      <c r="L556" s="187"/>
      <c r="M556" s="187"/>
      <c r="N556" s="187"/>
      <c r="O556" s="187"/>
      <c r="P556" s="187"/>
    </row>
    <row r="557" spans="1:16" ht="11.25" customHeight="1" x14ac:dyDescent="0.2">
      <c r="A557" s="311"/>
      <c r="B557" s="318"/>
      <c r="C557" s="319"/>
      <c r="D557" s="288"/>
      <c r="E557" s="187"/>
      <c r="F557" s="187"/>
      <c r="G557" s="187"/>
      <c r="H557" s="187"/>
      <c r="I557" s="187"/>
      <c r="J557" s="187"/>
      <c r="K557" s="187"/>
      <c r="L557" s="187"/>
      <c r="M557" s="187"/>
      <c r="N557" s="187"/>
      <c r="O557" s="187"/>
      <c r="P557" s="187"/>
    </row>
    <row r="558" spans="1:16" ht="11.25" customHeight="1" x14ac:dyDescent="0.2">
      <c r="A558" s="311"/>
      <c r="B558" s="318"/>
      <c r="C558" s="319"/>
      <c r="D558" s="288"/>
      <c r="E558" s="187"/>
      <c r="F558" s="187"/>
      <c r="G558" s="187"/>
      <c r="H558" s="187"/>
      <c r="I558" s="187"/>
      <c r="J558" s="187"/>
      <c r="K558" s="187"/>
      <c r="L558" s="187"/>
      <c r="M558" s="187"/>
      <c r="N558" s="187"/>
      <c r="O558" s="187"/>
      <c r="P558" s="187"/>
    </row>
    <row r="559" spans="1:16" ht="11.25" customHeight="1" x14ac:dyDescent="0.2">
      <c r="A559" s="311"/>
      <c r="B559" s="318"/>
      <c r="C559" s="319"/>
      <c r="D559" s="288"/>
      <c r="E559" s="187"/>
      <c r="F559" s="187"/>
      <c r="G559" s="187"/>
      <c r="H559" s="187"/>
      <c r="I559" s="187"/>
      <c r="J559" s="187"/>
      <c r="K559" s="187"/>
      <c r="L559" s="187"/>
      <c r="M559" s="187"/>
      <c r="N559" s="187"/>
      <c r="O559" s="187"/>
      <c r="P559" s="187"/>
    </row>
    <row r="560" spans="1:16" ht="11.25" customHeight="1" x14ac:dyDescent="0.2">
      <c r="A560" s="311"/>
      <c r="B560" s="318"/>
      <c r="C560" s="319"/>
      <c r="D560" s="288"/>
      <c r="E560" s="187"/>
      <c r="F560" s="187"/>
      <c r="G560" s="187"/>
      <c r="H560" s="187"/>
      <c r="I560" s="187"/>
      <c r="J560" s="187"/>
      <c r="K560" s="187"/>
      <c r="L560" s="187"/>
      <c r="M560" s="187"/>
      <c r="N560" s="187"/>
      <c r="O560" s="187"/>
      <c r="P560" s="187"/>
    </row>
    <row r="561" spans="1:16" ht="11.25" customHeight="1" x14ac:dyDescent="0.2">
      <c r="A561" s="311"/>
      <c r="B561" s="318"/>
      <c r="C561" s="319"/>
      <c r="D561" s="288"/>
      <c r="E561" s="187"/>
      <c r="F561" s="187"/>
      <c r="G561" s="187"/>
      <c r="H561" s="187"/>
      <c r="I561" s="187"/>
      <c r="J561" s="187"/>
      <c r="K561" s="187"/>
      <c r="L561" s="187"/>
      <c r="M561" s="187"/>
      <c r="N561" s="187"/>
      <c r="O561" s="187"/>
      <c r="P561" s="187"/>
    </row>
    <row r="562" spans="1:16" ht="11.25" customHeight="1" x14ac:dyDescent="0.2">
      <c r="A562" s="311"/>
      <c r="B562" s="318"/>
      <c r="C562" s="319"/>
      <c r="D562" s="288"/>
      <c r="E562" s="187"/>
      <c r="F562" s="187"/>
      <c r="G562" s="187"/>
      <c r="H562" s="187"/>
      <c r="I562" s="187"/>
      <c r="J562" s="187"/>
      <c r="K562" s="187"/>
      <c r="L562" s="187"/>
      <c r="M562" s="187"/>
      <c r="N562" s="187"/>
      <c r="O562" s="187"/>
      <c r="P562" s="187"/>
    </row>
    <row r="563" spans="1:16" ht="11.25" customHeight="1" x14ac:dyDescent="0.2">
      <c r="A563" s="311"/>
      <c r="B563" s="318"/>
      <c r="C563" s="319"/>
      <c r="D563" s="288"/>
      <c r="E563" s="187"/>
      <c r="F563" s="187"/>
      <c r="G563" s="187"/>
      <c r="H563" s="187"/>
      <c r="I563" s="187"/>
      <c r="J563" s="187"/>
      <c r="K563" s="187"/>
      <c r="L563" s="187"/>
      <c r="M563" s="187"/>
      <c r="N563" s="187"/>
      <c r="O563" s="187"/>
      <c r="P563" s="187"/>
    </row>
    <row r="564" spans="1:16" ht="11.25" customHeight="1" x14ac:dyDescent="0.2">
      <c r="A564" s="311"/>
      <c r="B564" s="318"/>
      <c r="C564" s="319"/>
      <c r="D564" s="288"/>
      <c r="E564" s="187"/>
      <c r="F564" s="187"/>
      <c r="G564" s="187"/>
      <c r="H564" s="187"/>
      <c r="I564" s="187"/>
      <c r="J564" s="187"/>
      <c r="K564" s="187"/>
      <c r="L564" s="187"/>
      <c r="M564" s="187"/>
      <c r="N564" s="187"/>
      <c r="O564" s="187"/>
      <c r="P564" s="187"/>
    </row>
    <row r="565" spans="1:16" ht="11.25" customHeight="1" x14ac:dyDescent="0.2">
      <c r="A565" s="311"/>
      <c r="B565" s="318"/>
      <c r="C565" s="319"/>
      <c r="D565" s="288"/>
      <c r="E565" s="187"/>
      <c r="F565" s="187"/>
      <c r="G565" s="187"/>
      <c r="H565" s="187"/>
      <c r="I565" s="187"/>
      <c r="J565" s="187"/>
      <c r="K565" s="187"/>
      <c r="L565" s="187"/>
      <c r="M565" s="187"/>
      <c r="N565" s="187"/>
      <c r="O565" s="187"/>
      <c r="P565" s="187"/>
    </row>
    <row r="566" spans="1:16" ht="11.25" customHeight="1" x14ac:dyDescent="0.2">
      <c r="A566" s="311"/>
      <c r="B566" s="318"/>
      <c r="C566" s="319"/>
      <c r="D566" s="288"/>
      <c r="E566" s="187"/>
      <c r="F566" s="187"/>
      <c r="G566" s="187"/>
      <c r="H566" s="187"/>
      <c r="I566" s="187"/>
      <c r="J566" s="187"/>
      <c r="K566" s="187"/>
      <c r="L566" s="187"/>
      <c r="M566" s="187"/>
      <c r="N566" s="187"/>
      <c r="O566" s="187"/>
      <c r="P566" s="187"/>
    </row>
    <row r="567" spans="1:16" ht="11.25" customHeight="1" x14ac:dyDescent="0.2">
      <c r="A567" s="311"/>
      <c r="B567" s="318"/>
      <c r="C567" s="319"/>
      <c r="D567" s="288"/>
      <c r="E567" s="187"/>
      <c r="F567" s="187"/>
      <c r="G567" s="187"/>
      <c r="H567" s="187"/>
      <c r="I567" s="187"/>
      <c r="J567" s="187"/>
      <c r="K567" s="187"/>
      <c r="L567" s="187"/>
      <c r="M567" s="187"/>
      <c r="N567" s="187"/>
      <c r="O567" s="187"/>
      <c r="P567" s="187"/>
    </row>
    <row r="568" spans="1:16" ht="11.25" customHeight="1" x14ac:dyDescent="0.2">
      <c r="A568" s="311"/>
      <c r="B568" s="318"/>
      <c r="C568" s="319"/>
      <c r="D568" s="288"/>
      <c r="E568" s="187"/>
      <c r="F568" s="187"/>
      <c r="G568" s="187"/>
      <c r="H568" s="187"/>
      <c r="I568" s="187"/>
      <c r="J568" s="187"/>
      <c r="K568" s="187"/>
      <c r="L568" s="187"/>
      <c r="M568" s="187"/>
      <c r="N568" s="187"/>
      <c r="O568" s="187"/>
      <c r="P568" s="187"/>
    </row>
    <row r="569" spans="1:16" ht="11.25" customHeight="1" x14ac:dyDescent="0.2">
      <c r="A569" s="311"/>
      <c r="B569" s="318"/>
      <c r="C569" s="319"/>
      <c r="D569" s="288"/>
      <c r="E569" s="187"/>
      <c r="F569" s="187"/>
      <c r="G569" s="187"/>
      <c r="H569" s="187"/>
      <c r="I569" s="187"/>
      <c r="J569" s="187"/>
      <c r="K569" s="187"/>
      <c r="L569" s="187"/>
      <c r="M569" s="187"/>
      <c r="N569" s="187"/>
      <c r="O569" s="187"/>
      <c r="P569" s="187"/>
    </row>
    <row r="570" spans="1:16" ht="11.25" customHeight="1" x14ac:dyDescent="0.2">
      <c r="A570" s="311"/>
      <c r="B570" s="318"/>
      <c r="C570" s="319"/>
      <c r="D570" s="288"/>
      <c r="E570" s="187"/>
      <c r="F570" s="187"/>
      <c r="G570" s="187"/>
      <c r="H570" s="187"/>
      <c r="I570" s="187"/>
      <c r="J570" s="187"/>
      <c r="K570" s="187"/>
      <c r="L570" s="187"/>
      <c r="M570" s="187"/>
      <c r="N570" s="187"/>
      <c r="O570" s="187"/>
      <c r="P570" s="187"/>
    </row>
    <row r="571" spans="1:16" ht="11.25" customHeight="1" x14ac:dyDescent="0.2">
      <c r="A571" s="311"/>
      <c r="B571" s="318"/>
      <c r="C571" s="319"/>
      <c r="D571" s="288"/>
      <c r="E571" s="187"/>
      <c r="F571" s="187"/>
      <c r="G571" s="187"/>
      <c r="H571" s="187"/>
      <c r="I571" s="187"/>
      <c r="J571" s="187"/>
      <c r="K571" s="187"/>
      <c r="L571" s="187"/>
      <c r="M571" s="187"/>
      <c r="N571" s="187"/>
      <c r="O571" s="187"/>
      <c r="P571" s="187"/>
    </row>
    <row r="572" spans="1:16" ht="11.25" customHeight="1" x14ac:dyDescent="0.2">
      <c r="A572" s="311"/>
      <c r="B572" s="318"/>
      <c r="C572" s="319"/>
      <c r="D572" s="288"/>
      <c r="E572" s="187"/>
      <c r="F572" s="187"/>
      <c r="G572" s="187"/>
      <c r="H572" s="187"/>
      <c r="I572" s="187"/>
      <c r="J572" s="187"/>
      <c r="K572" s="187"/>
      <c r="L572" s="187"/>
      <c r="M572" s="187"/>
      <c r="N572" s="187"/>
      <c r="O572" s="187"/>
      <c r="P572" s="187"/>
    </row>
    <row r="573" spans="1:16" ht="11.25" customHeight="1" x14ac:dyDescent="0.2">
      <c r="A573" s="311"/>
      <c r="B573" s="318"/>
      <c r="C573" s="319"/>
      <c r="D573" s="288"/>
      <c r="E573" s="187"/>
      <c r="F573" s="187"/>
      <c r="G573" s="187"/>
      <c r="H573" s="187"/>
      <c r="I573" s="187"/>
      <c r="J573" s="187"/>
      <c r="K573" s="187"/>
      <c r="L573" s="187"/>
      <c r="M573" s="187"/>
      <c r="N573" s="187"/>
      <c r="O573" s="187"/>
      <c r="P573" s="187"/>
    </row>
    <row r="574" spans="1:16" ht="11.25" customHeight="1" x14ac:dyDescent="0.2">
      <c r="A574" s="311"/>
      <c r="B574" s="318"/>
      <c r="C574" s="319"/>
      <c r="D574" s="288"/>
      <c r="E574" s="187"/>
      <c r="F574" s="187"/>
      <c r="G574" s="187"/>
      <c r="H574" s="187"/>
      <c r="I574" s="187"/>
      <c r="J574" s="187"/>
      <c r="K574" s="187"/>
      <c r="L574" s="187"/>
      <c r="M574" s="187"/>
      <c r="N574" s="187"/>
      <c r="O574" s="187"/>
      <c r="P574" s="187"/>
    </row>
    <row r="575" spans="1:16" ht="11.25" customHeight="1" x14ac:dyDescent="0.2">
      <c r="A575" s="311"/>
      <c r="B575" s="318"/>
      <c r="C575" s="319"/>
      <c r="D575" s="288"/>
      <c r="E575" s="187"/>
      <c r="F575" s="187"/>
      <c r="G575" s="187"/>
      <c r="H575" s="187"/>
      <c r="I575" s="187"/>
      <c r="J575" s="187"/>
      <c r="K575" s="187"/>
      <c r="L575" s="187"/>
      <c r="M575" s="187"/>
      <c r="N575" s="187"/>
      <c r="O575" s="187"/>
      <c r="P575" s="187"/>
    </row>
    <row r="576" spans="1:16" ht="11.25" customHeight="1" x14ac:dyDescent="0.2">
      <c r="A576" s="311"/>
      <c r="B576" s="318"/>
      <c r="C576" s="319"/>
      <c r="D576" s="288"/>
      <c r="E576" s="187"/>
      <c r="F576" s="187"/>
      <c r="G576" s="187"/>
      <c r="H576" s="187"/>
      <c r="I576" s="187"/>
      <c r="J576" s="187"/>
      <c r="K576" s="187"/>
      <c r="L576" s="187"/>
      <c r="M576" s="187"/>
      <c r="N576" s="187"/>
      <c r="O576" s="187"/>
      <c r="P576" s="187"/>
    </row>
    <row r="577" spans="1:16" ht="11.25" customHeight="1" x14ac:dyDescent="0.2">
      <c r="A577" s="311"/>
      <c r="B577" s="318"/>
      <c r="C577" s="319"/>
      <c r="D577" s="288"/>
      <c r="E577" s="187"/>
      <c r="F577" s="187"/>
      <c r="G577" s="187"/>
      <c r="H577" s="187"/>
      <c r="I577" s="187"/>
      <c r="J577" s="187"/>
      <c r="K577" s="187"/>
      <c r="L577" s="187"/>
      <c r="M577" s="187"/>
      <c r="N577" s="187"/>
      <c r="O577" s="187"/>
      <c r="P577" s="187"/>
    </row>
    <row r="578" spans="1:16" ht="11.25" customHeight="1" x14ac:dyDescent="0.2">
      <c r="A578" s="311"/>
      <c r="B578" s="318"/>
      <c r="C578" s="319"/>
      <c r="D578" s="288"/>
      <c r="E578" s="187"/>
      <c r="F578" s="187"/>
      <c r="G578" s="187"/>
      <c r="H578" s="187"/>
      <c r="I578" s="187"/>
      <c r="J578" s="187"/>
      <c r="K578" s="187"/>
      <c r="L578" s="187"/>
      <c r="M578" s="187"/>
      <c r="N578" s="187"/>
      <c r="O578" s="187"/>
      <c r="P578" s="187"/>
    </row>
    <row r="579" spans="1:16" ht="11.25" customHeight="1" x14ac:dyDescent="0.2">
      <c r="A579" s="311"/>
      <c r="B579" s="318"/>
      <c r="C579" s="319"/>
      <c r="D579" s="288"/>
      <c r="E579" s="187"/>
      <c r="F579" s="187"/>
      <c r="G579" s="187"/>
      <c r="H579" s="187"/>
      <c r="I579" s="187"/>
      <c r="J579" s="187"/>
      <c r="K579" s="187"/>
      <c r="L579" s="187"/>
      <c r="M579" s="187"/>
      <c r="N579" s="187"/>
      <c r="O579" s="187"/>
      <c r="P579" s="187"/>
    </row>
    <row r="580" spans="1:16" ht="11.25" customHeight="1" x14ac:dyDescent="0.2">
      <c r="A580" s="311"/>
      <c r="B580" s="318"/>
      <c r="C580" s="319"/>
      <c r="D580" s="288"/>
      <c r="E580" s="187"/>
      <c r="F580" s="187"/>
      <c r="G580" s="187"/>
      <c r="H580" s="187"/>
      <c r="I580" s="187"/>
      <c r="J580" s="187"/>
      <c r="K580" s="187"/>
      <c r="L580" s="187"/>
      <c r="M580" s="187"/>
      <c r="N580" s="187"/>
      <c r="O580" s="187"/>
      <c r="P580" s="187"/>
    </row>
    <row r="581" spans="1:16" ht="11.25" customHeight="1" x14ac:dyDescent="0.2">
      <c r="A581" s="311"/>
      <c r="B581" s="318"/>
      <c r="C581" s="319"/>
      <c r="D581" s="288"/>
      <c r="E581" s="187"/>
      <c r="F581" s="187"/>
      <c r="G581" s="187"/>
      <c r="H581" s="187"/>
      <c r="I581" s="187"/>
      <c r="J581" s="187"/>
      <c r="K581" s="187"/>
      <c r="L581" s="187"/>
      <c r="M581" s="187"/>
      <c r="N581" s="187"/>
      <c r="O581" s="187"/>
      <c r="P581" s="187"/>
    </row>
    <row r="582" spans="1:16" ht="11.25" customHeight="1" x14ac:dyDescent="0.2">
      <c r="A582" s="311"/>
      <c r="B582" s="318"/>
      <c r="C582" s="319"/>
      <c r="D582" s="288"/>
      <c r="E582" s="187"/>
      <c r="F582" s="187"/>
      <c r="G582" s="187"/>
      <c r="H582" s="187"/>
      <c r="I582" s="187"/>
      <c r="J582" s="187"/>
      <c r="K582" s="187"/>
      <c r="L582" s="187"/>
      <c r="M582" s="187"/>
      <c r="N582" s="187"/>
      <c r="O582" s="187"/>
      <c r="P582" s="187"/>
    </row>
    <row r="583" spans="1:16" ht="11.25" customHeight="1" x14ac:dyDescent="0.2">
      <c r="A583" s="311"/>
      <c r="B583" s="318"/>
      <c r="C583" s="319"/>
      <c r="D583" s="288"/>
      <c r="E583" s="187"/>
      <c r="F583" s="187"/>
      <c r="G583" s="187"/>
      <c r="H583" s="187"/>
      <c r="I583" s="187"/>
      <c r="J583" s="187"/>
      <c r="K583" s="187"/>
      <c r="L583" s="187"/>
      <c r="M583" s="187"/>
      <c r="N583" s="187"/>
      <c r="O583" s="187"/>
      <c r="P583" s="187"/>
    </row>
    <row r="584" spans="1:16" ht="11.25" customHeight="1" x14ac:dyDescent="0.2">
      <c r="A584" s="311"/>
      <c r="B584" s="318"/>
      <c r="C584" s="319"/>
      <c r="D584" s="288"/>
      <c r="E584" s="187"/>
      <c r="F584" s="187"/>
      <c r="G584" s="187"/>
      <c r="H584" s="187"/>
      <c r="I584" s="187"/>
      <c r="J584" s="187"/>
      <c r="K584" s="187"/>
      <c r="L584" s="187"/>
      <c r="M584" s="187"/>
      <c r="N584" s="187"/>
      <c r="O584" s="187"/>
      <c r="P584" s="187"/>
    </row>
    <row r="585" spans="1:16" ht="11.25" customHeight="1" x14ac:dyDescent="0.2">
      <c r="A585" s="311"/>
      <c r="B585" s="318"/>
      <c r="C585" s="319"/>
      <c r="D585" s="288"/>
      <c r="E585" s="187"/>
      <c r="F585" s="187"/>
      <c r="G585" s="187"/>
      <c r="H585" s="187"/>
      <c r="I585" s="187"/>
      <c r="J585" s="187"/>
      <c r="K585" s="187"/>
      <c r="L585" s="187"/>
      <c r="M585" s="187"/>
      <c r="N585" s="187"/>
      <c r="O585" s="187"/>
      <c r="P585" s="187"/>
    </row>
    <row r="586" spans="1:16" ht="11.25" customHeight="1" x14ac:dyDescent="0.2">
      <c r="A586" s="311"/>
      <c r="B586" s="318"/>
      <c r="C586" s="319"/>
      <c r="D586" s="288"/>
      <c r="E586" s="187"/>
      <c r="F586" s="187"/>
      <c r="G586" s="187"/>
      <c r="H586" s="187"/>
      <c r="I586" s="187"/>
      <c r="J586" s="187"/>
      <c r="K586" s="187"/>
      <c r="L586" s="187"/>
      <c r="M586" s="187"/>
      <c r="N586" s="187"/>
      <c r="O586" s="187"/>
      <c r="P586" s="187"/>
    </row>
    <row r="587" spans="1:16" ht="11.25" customHeight="1" x14ac:dyDescent="0.2">
      <c r="A587" s="311"/>
      <c r="B587" s="318"/>
      <c r="C587" s="319"/>
      <c r="D587" s="288"/>
      <c r="E587" s="187"/>
      <c r="F587" s="187"/>
      <c r="G587" s="187"/>
      <c r="H587" s="187"/>
      <c r="I587" s="187"/>
      <c r="J587" s="187"/>
      <c r="K587" s="187"/>
      <c r="L587" s="187"/>
      <c r="M587" s="187"/>
      <c r="N587" s="187"/>
      <c r="O587" s="187"/>
      <c r="P587" s="187"/>
    </row>
    <row r="588" spans="1:16" ht="11.25" customHeight="1" x14ac:dyDescent="0.2">
      <c r="A588" s="311"/>
      <c r="B588" s="318"/>
      <c r="C588" s="319"/>
      <c r="D588" s="288"/>
      <c r="E588" s="187"/>
      <c r="F588" s="187"/>
      <c r="G588" s="187"/>
      <c r="H588" s="187"/>
      <c r="I588" s="187"/>
      <c r="J588" s="187"/>
      <c r="K588" s="187"/>
      <c r="L588" s="187"/>
      <c r="M588" s="187"/>
      <c r="N588" s="187"/>
      <c r="O588" s="187"/>
      <c r="P588" s="187"/>
    </row>
    <row r="589" spans="1:16" ht="11.25" customHeight="1" x14ac:dyDescent="0.2">
      <c r="A589" s="311"/>
      <c r="B589" s="318"/>
      <c r="C589" s="319"/>
      <c r="D589" s="288"/>
      <c r="E589" s="187"/>
      <c r="F589" s="187"/>
      <c r="G589" s="187"/>
      <c r="H589" s="187"/>
      <c r="I589" s="187"/>
      <c r="J589" s="187"/>
      <c r="K589" s="187"/>
      <c r="L589" s="187"/>
      <c r="M589" s="187"/>
      <c r="N589" s="187"/>
      <c r="O589" s="187"/>
      <c r="P589" s="187"/>
    </row>
    <row r="590" spans="1:16" ht="11.25" customHeight="1" x14ac:dyDescent="0.2">
      <c r="A590" s="311"/>
      <c r="B590" s="318"/>
      <c r="C590" s="319"/>
      <c r="D590" s="288"/>
      <c r="E590" s="187"/>
      <c r="F590" s="187"/>
      <c r="G590" s="187"/>
      <c r="H590" s="187"/>
      <c r="I590" s="187"/>
      <c r="J590" s="187"/>
      <c r="K590" s="187"/>
      <c r="L590" s="187"/>
      <c r="M590" s="187"/>
      <c r="N590" s="187"/>
      <c r="O590" s="187"/>
      <c r="P590" s="187"/>
    </row>
    <row r="591" spans="1:16" ht="11.25" customHeight="1" x14ac:dyDescent="0.2">
      <c r="A591" s="311"/>
      <c r="B591" s="318"/>
      <c r="C591" s="319"/>
      <c r="D591" s="288"/>
      <c r="E591" s="187"/>
      <c r="F591" s="187"/>
      <c r="G591" s="187"/>
      <c r="H591" s="187"/>
      <c r="I591" s="187"/>
      <c r="J591" s="187"/>
      <c r="K591" s="187"/>
      <c r="L591" s="187"/>
      <c r="M591" s="187"/>
      <c r="N591" s="187"/>
      <c r="O591" s="187"/>
      <c r="P591" s="187"/>
    </row>
    <row r="592" spans="1:16" ht="11.25" customHeight="1" x14ac:dyDescent="0.2">
      <c r="A592" s="311"/>
      <c r="B592" s="318"/>
      <c r="C592" s="319"/>
      <c r="D592" s="288"/>
      <c r="E592" s="187"/>
      <c r="F592" s="187"/>
      <c r="G592" s="187"/>
      <c r="H592" s="187"/>
      <c r="I592" s="187"/>
      <c r="J592" s="187"/>
      <c r="K592" s="187"/>
      <c r="L592" s="187"/>
      <c r="M592" s="187"/>
      <c r="N592" s="187"/>
      <c r="O592" s="187"/>
      <c r="P592" s="187"/>
    </row>
    <row r="593" spans="1:16" ht="11.25" customHeight="1" x14ac:dyDescent="0.2">
      <c r="A593" s="311"/>
      <c r="B593" s="318"/>
      <c r="C593" s="319"/>
      <c r="D593" s="288"/>
      <c r="E593" s="187"/>
      <c r="F593" s="187"/>
      <c r="G593" s="187"/>
      <c r="H593" s="187"/>
      <c r="I593" s="187"/>
      <c r="J593" s="187"/>
      <c r="K593" s="187"/>
      <c r="L593" s="187"/>
      <c r="M593" s="187"/>
      <c r="N593" s="187"/>
      <c r="O593" s="187"/>
      <c r="P593" s="187"/>
    </row>
    <row r="594" spans="1:16" ht="11.25" customHeight="1" x14ac:dyDescent="0.2">
      <c r="A594" s="311"/>
      <c r="B594" s="318"/>
      <c r="C594" s="319"/>
      <c r="D594" s="288"/>
      <c r="E594" s="187"/>
      <c r="F594" s="187"/>
      <c r="G594" s="187"/>
      <c r="H594" s="187"/>
      <c r="I594" s="187"/>
      <c r="J594" s="187"/>
      <c r="K594" s="187"/>
      <c r="L594" s="187"/>
      <c r="M594" s="187"/>
      <c r="N594" s="187"/>
      <c r="O594" s="187"/>
      <c r="P594" s="187"/>
    </row>
    <row r="595" spans="1:16" ht="11.25" customHeight="1" x14ac:dyDescent="0.2">
      <c r="A595" s="311"/>
      <c r="B595" s="318"/>
      <c r="C595" s="319"/>
      <c r="D595" s="288"/>
      <c r="E595" s="187"/>
      <c r="F595" s="187"/>
      <c r="G595" s="187"/>
      <c r="H595" s="187"/>
      <c r="I595" s="187"/>
      <c r="J595" s="187"/>
      <c r="K595" s="187"/>
      <c r="L595" s="187"/>
      <c r="M595" s="187"/>
      <c r="N595" s="187"/>
      <c r="O595" s="187"/>
      <c r="P595" s="187"/>
    </row>
    <row r="596" spans="1:16" ht="11.25" customHeight="1" x14ac:dyDescent="0.2">
      <c r="A596" s="311"/>
      <c r="B596" s="318"/>
      <c r="C596" s="319"/>
      <c r="D596" s="288"/>
      <c r="E596" s="187"/>
      <c r="F596" s="187"/>
      <c r="G596" s="187"/>
      <c r="H596" s="187"/>
      <c r="I596" s="187"/>
      <c r="J596" s="187"/>
      <c r="K596" s="187"/>
      <c r="L596" s="187"/>
      <c r="M596" s="187"/>
      <c r="N596" s="187"/>
      <c r="O596" s="187"/>
      <c r="P596" s="187"/>
    </row>
    <row r="597" spans="1:16" ht="11.25" customHeight="1" x14ac:dyDescent="0.2">
      <c r="A597" s="311"/>
      <c r="B597" s="318"/>
      <c r="C597" s="319"/>
      <c r="D597" s="288"/>
      <c r="E597" s="187"/>
      <c r="F597" s="187"/>
      <c r="G597" s="187"/>
      <c r="H597" s="187"/>
      <c r="I597" s="187"/>
      <c r="J597" s="187"/>
      <c r="K597" s="187"/>
      <c r="L597" s="187"/>
      <c r="M597" s="187"/>
      <c r="N597" s="187"/>
      <c r="O597" s="187"/>
      <c r="P597" s="187"/>
    </row>
    <row r="598" spans="1:16" ht="11.25" customHeight="1" x14ac:dyDescent="0.2">
      <c r="A598" s="311"/>
      <c r="B598" s="318"/>
      <c r="C598" s="319"/>
      <c r="D598" s="288"/>
      <c r="E598" s="187"/>
      <c r="F598" s="187"/>
      <c r="G598" s="187"/>
      <c r="H598" s="187"/>
      <c r="I598" s="187"/>
      <c r="J598" s="187"/>
      <c r="K598" s="187"/>
      <c r="L598" s="187"/>
      <c r="M598" s="187"/>
      <c r="N598" s="187"/>
      <c r="O598" s="187"/>
      <c r="P598" s="187"/>
    </row>
    <row r="599" spans="1:16" ht="11.25" customHeight="1" x14ac:dyDescent="0.2">
      <c r="A599" s="311"/>
      <c r="B599" s="318"/>
      <c r="C599" s="319"/>
      <c r="D599" s="288"/>
      <c r="E599" s="187"/>
      <c r="F599" s="187"/>
      <c r="G599" s="187"/>
      <c r="H599" s="187"/>
      <c r="I599" s="187"/>
      <c r="J599" s="187"/>
      <c r="K599" s="187"/>
      <c r="L599" s="187"/>
      <c r="M599" s="187"/>
      <c r="N599" s="187"/>
      <c r="O599" s="187"/>
      <c r="P599" s="187"/>
    </row>
    <row r="600" spans="1:16" ht="11.25" customHeight="1" x14ac:dyDescent="0.2">
      <c r="A600" s="311"/>
      <c r="B600" s="318"/>
      <c r="C600" s="319"/>
      <c r="D600" s="288"/>
      <c r="E600" s="187"/>
      <c r="F600" s="187"/>
      <c r="G600" s="187"/>
      <c r="H600" s="187"/>
      <c r="I600" s="187"/>
      <c r="J600" s="187"/>
      <c r="K600" s="187"/>
      <c r="L600" s="187"/>
      <c r="M600" s="187"/>
      <c r="N600" s="187"/>
      <c r="O600" s="187"/>
      <c r="P600" s="187"/>
    </row>
    <row r="601" spans="1:16" ht="11.25" customHeight="1" x14ac:dyDescent="0.2">
      <c r="A601" s="311"/>
      <c r="B601" s="318"/>
      <c r="C601" s="319"/>
      <c r="D601" s="288"/>
      <c r="E601" s="187"/>
      <c r="F601" s="187"/>
      <c r="G601" s="187"/>
      <c r="H601" s="187"/>
      <c r="I601" s="187"/>
      <c r="J601" s="187"/>
      <c r="K601" s="187"/>
      <c r="L601" s="187"/>
      <c r="M601" s="187"/>
      <c r="N601" s="187"/>
      <c r="O601" s="187"/>
      <c r="P601" s="187"/>
    </row>
    <row r="602" spans="1:16" ht="11.25" customHeight="1" x14ac:dyDescent="0.2">
      <c r="A602" s="311"/>
      <c r="B602" s="318"/>
      <c r="C602" s="319"/>
      <c r="D602" s="288"/>
      <c r="E602" s="187"/>
      <c r="F602" s="187"/>
      <c r="G602" s="187"/>
      <c r="H602" s="187"/>
      <c r="I602" s="187"/>
      <c r="J602" s="187"/>
      <c r="K602" s="187"/>
      <c r="L602" s="187"/>
      <c r="M602" s="187"/>
      <c r="N602" s="187"/>
      <c r="O602" s="187"/>
      <c r="P602" s="187"/>
    </row>
    <row r="603" spans="1:16" ht="11.25" customHeight="1" x14ac:dyDescent="0.2">
      <c r="A603" s="311"/>
      <c r="B603" s="318"/>
      <c r="C603" s="319"/>
      <c r="D603" s="288"/>
      <c r="E603" s="187"/>
      <c r="F603" s="187"/>
      <c r="G603" s="187"/>
      <c r="H603" s="187"/>
      <c r="I603" s="187"/>
      <c r="J603" s="187"/>
      <c r="K603" s="187"/>
      <c r="L603" s="187"/>
      <c r="M603" s="187"/>
      <c r="N603" s="187"/>
      <c r="O603" s="187"/>
      <c r="P603" s="187"/>
    </row>
    <row r="604" spans="1:16" ht="11.25" customHeight="1" x14ac:dyDescent="0.2">
      <c r="A604" s="311"/>
      <c r="B604" s="318"/>
      <c r="C604" s="319"/>
      <c r="D604" s="288"/>
      <c r="E604" s="187"/>
      <c r="F604" s="187"/>
      <c r="G604" s="187"/>
      <c r="H604" s="187"/>
      <c r="I604" s="187"/>
      <c r="J604" s="187"/>
      <c r="K604" s="187"/>
      <c r="L604" s="187"/>
      <c r="M604" s="187"/>
      <c r="N604" s="187"/>
      <c r="O604" s="187"/>
      <c r="P604" s="187"/>
    </row>
    <row r="605" spans="1:16" ht="11.25" customHeight="1" x14ac:dyDescent="0.2">
      <c r="A605" s="311"/>
      <c r="B605" s="318"/>
      <c r="C605" s="319"/>
      <c r="D605" s="288"/>
      <c r="E605" s="187"/>
      <c r="F605" s="187"/>
      <c r="G605" s="187"/>
      <c r="H605" s="187"/>
      <c r="I605" s="187"/>
      <c r="J605" s="187"/>
      <c r="K605" s="187"/>
      <c r="L605" s="187"/>
      <c r="M605" s="187"/>
      <c r="N605" s="187"/>
      <c r="O605" s="187"/>
      <c r="P605" s="187"/>
    </row>
    <row r="606" spans="1:16" ht="11.25" customHeight="1" x14ac:dyDescent="0.2">
      <c r="A606" s="311"/>
      <c r="B606" s="318"/>
      <c r="C606" s="319"/>
      <c r="D606" s="288"/>
      <c r="E606" s="187"/>
      <c r="F606" s="187"/>
      <c r="G606" s="187"/>
      <c r="H606" s="187"/>
      <c r="I606" s="187"/>
      <c r="J606" s="187"/>
      <c r="K606" s="187"/>
      <c r="L606" s="187"/>
      <c r="M606" s="187"/>
      <c r="N606" s="187"/>
      <c r="O606" s="187"/>
      <c r="P606" s="187"/>
    </row>
    <row r="607" spans="1:16" ht="11.25" customHeight="1" x14ac:dyDescent="0.2">
      <c r="A607" s="311"/>
      <c r="B607" s="318"/>
      <c r="C607" s="319"/>
      <c r="D607" s="288"/>
      <c r="E607" s="187"/>
      <c r="F607" s="187"/>
      <c r="G607" s="187"/>
      <c r="H607" s="187"/>
      <c r="I607" s="187"/>
      <c r="J607" s="187"/>
      <c r="K607" s="187"/>
      <c r="L607" s="187"/>
      <c r="M607" s="187"/>
      <c r="N607" s="187"/>
      <c r="O607" s="187"/>
      <c r="P607" s="187"/>
    </row>
    <row r="608" spans="1:16" ht="11.25" customHeight="1" x14ac:dyDescent="0.2">
      <c r="A608" s="311"/>
      <c r="B608" s="318"/>
      <c r="C608" s="319"/>
      <c r="D608" s="288"/>
      <c r="E608" s="187"/>
      <c r="F608" s="187"/>
      <c r="G608" s="187"/>
      <c r="H608" s="187"/>
      <c r="I608" s="187"/>
      <c r="J608" s="187"/>
      <c r="K608" s="187"/>
      <c r="L608" s="187"/>
      <c r="M608" s="187"/>
      <c r="N608" s="187"/>
      <c r="O608" s="187"/>
      <c r="P608" s="187"/>
    </row>
    <row r="609" spans="1:16" ht="11.25" customHeight="1" x14ac:dyDescent="0.2">
      <c r="A609" s="311"/>
      <c r="B609" s="318"/>
      <c r="C609" s="319"/>
      <c r="D609" s="288"/>
      <c r="E609" s="187"/>
      <c r="F609" s="187"/>
      <c r="G609" s="187"/>
      <c r="H609" s="187"/>
      <c r="I609" s="187"/>
      <c r="J609" s="187"/>
      <c r="K609" s="187"/>
      <c r="L609" s="187"/>
      <c r="M609" s="187"/>
      <c r="N609" s="187"/>
      <c r="O609" s="187"/>
      <c r="P609" s="187"/>
    </row>
    <row r="610" spans="1:16" ht="11.25" customHeight="1" x14ac:dyDescent="0.2">
      <c r="A610" s="311"/>
      <c r="B610" s="318"/>
      <c r="C610" s="319"/>
      <c r="D610" s="288"/>
      <c r="E610" s="187"/>
      <c r="F610" s="187"/>
      <c r="G610" s="187"/>
      <c r="H610" s="187"/>
      <c r="I610" s="187"/>
      <c r="J610" s="187"/>
      <c r="K610" s="187"/>
      <c r="L610" s="187"/>
      <c r="M610" s="187"/>
      <c r="N610" s="187"/>
      <c r="O610" s="187"/>
      <c r="P610" s="187"/>
    </row>
    <row r="611" spans="1:16" ht="11.25" customHeight="1" x14ac:dyDescent="0.2">
      <c r="A611" s="311"/>
      <c r="B611" s="318"/>
      <c r="C611" s="319"/>
      <c r="D611" s="288"/>
      <c r="E611" s="187"/>
      <c r="F611" s="187"/>
      <c r="G611" s="187"/>
      <c r="H611" s="187"/>
      <c r="I611" s="187"/>
      <c r="J611" s="187"/>
      <c r="K611" s="187"/>
      <c r="L611" s="187"/>
      <c r="M611" s="187"/>
      <c r="N611" s="187"/>
      <c r="O611" s="187"/>
      <c r="P611" s="187"/>
    </row>
    <row r="612" spans="1:16" ht="11.25" customHeight="1" x14ac:dyDescent="0.2">
      <c r="A612" s="311"/>
      <c r="B612" s="318"/>
      <c r="C612" s="319"/>
      <c r="D612" s="288"/>
      <c r="E612" s="187"/>
      <c r="F612" s="187"/>
      <c r="G612" s="187"/>
      <c r="H612" s="187"/>
      <c r="I612" s="187"/>
      <c r="J612" s="187"/>
      <c r="K612" s="187"/>
      <c r="L612" s="187"/>
      <c r="M612" s="187"/>
      <c r="N612" s="187"/>
      <c r="O612" s="187"/>
      <c r="P612" s="187"/>
    </row>
    <row r="613" spans="1:16" ht="11.25" customHeight="1" x14ac:dyDescent="0.2">
      <c r="A613" s="311"/>
      <c r="B613" s="318"/>
      <c r="C613" s="319"/>
      <c r="D613" s="288"/>
      <c r="E613" s="187"/>
      <c r="F613" s="187"/>
      <c r="G613" s="187"/>
      <c r="H613" s="187"/>
      <c r="I613" s="187"/>
      <c r="J613" s="187"/>
      <c r="K613" s="187"/>
      <c r="L613" s="187"/>
      <c r="M613" s="187"/>
      <c r="N613" s="187"/>
      <c r="O613" s="187"/>
      <c r="P613" s="187"/>
    </row>
    <row r="614" spans="1:16" ht="11.25" customHeight="1" x14ac:dyDescent="0.2">
      <c r="A614" s="311"/>
      <c r="B614" s="318"/>
      <c r="C614" s="319"/>
      <c r="D614" s="288"/>
      <c r="E614" s="187"/>
      <c r="F614" s="187"/>
      <c r="G614" s="187"/>
      <c r="H614" s="187"/>
      <c r="I614" s="187"/>
      <c r="J614" s="187"/>
      <c r="K614" s="187"/>
      <c r="L614" s="187"/>
      <c r="M614" s="187"/>
      <c r="N614" s="187"/>
      <c r="O614" s="187"/>
      <c r="P614" s="187"/>
    </row>
    <row r="615" spans="1:16" ht="11.25" customHeight="1" x14ac:dyDescent="0.2">
      <c r="A615" s="311"/>
      <c r="B615" s="318"/>
      <c r="C615" s="319"/>
      <c r="D615" s="288"/>
      <c r="E615" s="187"/>
      <c r="F615" s="187"/>
      <c r="G615" s="187"/>
      <c r="H615" s="187"/>
      <c r="I615" s="187"/>
      <c r="J615" s="187"/>
      <c r="K615" s="187"/>
      <c r="L615" s="187"/>
      <c r="M615" s="187"/>
      <c r="N615" s="187"/>
      <c r="O615" s="187"/>
      <c r="P615" s="187"/>
    </row>
    <row r="616" spans="1:16" ht="11.25" customHeight="1" x14ac:dyDescent="0.2">
      <c r="A616" s="311"/>
      <c r="B616" s="318"/>
      <c r="C616" s="319"/>
      <c r="D616" s="288"/>
      <c r="E616" s="187"/>
      <c r="F616" s="187"/>
      <c r="G616" s="187"/>
      <c r="H616" s="187"/>
      <c r="I616" s="187"/>
      <c r="J616" s="187"/>
      <c r="K616" s="187"/>
      <c r="L616" s="187"/>
      <c r="M616" s="187"/>
      <c r="N616" s="187"/>
      <c r="O616" s="187"/>
      <c r="P616" s="187"/>
    </row>
    <row r="617" spans="1:16" ht="11.25" customHeight="1" x14ac:dyDescent="0.2">
      <c r="A617" s="311"/>
      <c r="B617" s="318"/>
      <c r="C617" s="319"/>
      <c r="D617" s="288"/>
      <c r="E617" s="187"/>
      <c r="F617" s="187"/>
      <c r="G617" s="187"/>
      <c r="H617" s="187"/>
      <c r="I617" s="187"/>
      <c r="J617" s="187"/>
      <c r="K617" s="187"/>
      <c r="L617" s="187"/>
      <c r="M617" s="187"/>
      <c r="N617" s="187"/>
      <c r="O617" s="187"/>
      <c r="P617" s="187"/>
    </row>
    <row r="618" spans="1:16" ht="11.25" customHeight="1" x14ac:dyDescent="0.2">
      <c r="A618" s="311"/>
      <c r="B618" s="318"/>
      <c r="C618" s="319"/>
      <c r="D618" s="288"/>
      <c r="E618" s="187"/>
      <c r="F618" s="187"/>
      <c r="G618" s="187"/>
      <c r="H618" s="187"/>
      <c r="I618" s="187"/>
      <c r="J618" s="187"/>
      <c r="K618" s="187"/>
      <c r="L618" s="187"/>
      <c r="M618" s="187"/>
      <c r="N618" s="187"/>
      <c r="O618" s="187"/>
      <c r="P618" s="187"/>
    </row>
    <row r="619" spans="1:16" ht="11.25" customHeight="1" x14ac:dyDescent="0.2">
      <c r="A619" s="311"/>
      <c r="B619" s="318"/>
      <c r="C619" s="319"/>
      <c r="D619" s="288"/>
      <c r="E619" s="187"/>
      <c r="F619" s="187"/>
      <c r="G619" s="187"/>
      <c r="H619" s="187"/>
      <c r="I619" s="187"/>
      <c r="J619" s="187"/>
      <c r="K619" s="187"/>
      <c r="L619" s="187"/>
      <c r="M619" s="187"/>
      <c r="N619" s="187"/>
      <c r="O619" s="187"/>
      <c r="P619" s="187"/>
    </row>
    <row r="620" spans="1:16" ht="11.25" customHeight="1" x14ac:dyDescent="0.2">
      <c r="A620" s="311"/>
      <c r="B620" s="318"/>
      <c r="C620" s="319"/>
      <c r="D620" s="288"/>
      <c r="E620" s="187"/>
      <c r="F620" s="187"/>
      <c r="G620" s="187"/>
      <c r="H620" s="187"/>
      <c r="I620" s="187"/>
      <c r="J620" s="187"/>
      <c r="K620" s="187"/>
      <c r="L620" s="187"/>
      <c r="M620" s="187"/>
      <c r="N620" s="187"/>
      <c r="O620" s="187"/>
      <c r="P620" s="187"/>
    </row>
    <row r="621" spans="1:16" ht="11.25" customHeight="1" x14ac:dyDescent="0.2">
      <c r="A621" s="311"/>
      <c r="B621" s="318"/>
      <c r="C621" s="319"/>
      <c r="D621" s="288"/>
      <c r="E621" s="187"/>
      <c r="F621" s="187"/>
      <c r="G621" s="187"/>
      <c r="H621" s="187"/>
      <c r="I621" s="187"/>
      <c r="J621" s="187"/>
      <c r="K621" s="187"/>
      <c r="L621" s="187"/>
      <c r="M621" s="187"/>
      <c r="N621" s="187"/>
      <c r="O621" s="187"/>
      <c r="P621" s="187"/>
    </row>
    <row r="622" spans="1:16" ht="11.25" customHeight="1" x14ac:dyDescent="0.2">
      <c r="A622" s="311"/>
      <c r="B622" s="318"/>
      <c r="C622" s="319"/>
      <c r="D622" s="288"/>
      <c r="E622" s="187"/>
      <c r="F622" s="187"/>
      <c r="G622" s="187"/>
      <c r="H622" s="187"/>
      <c r="I622" s="187"/>
      <c r="J622" s="187"/>
      <c r="K622" s="187"/>
      <c r="L622" s="187"/>
      <c r="M622" s="187"/>
      <c r="N622" s="187"/>
      <c r="O622" s="187"/>
      <c r="P622" s="187"/>
    </row>
    <row r="623" spans="1:16" ht="11.25" customHeight="1" x14ac:dyDescent="0.2">
      <c r="A623" s="311"/>
      <c r="B623" s="318"/>
      <c r="C623" s="319"/>
      <c r="D623" s="288"/>
      <c r="E623" s="187"/>
      <c r="F623" s="187"/>
      <c r="G623" s="187"/>
      <c r="H623" s="187"/>
      <c r="I623" s="187"/>
      <c r="J623" s="187"/>
      <c r="K623" s="187"/>
      <c r="L623" s="187"/>
      <c r="M623" s="187"/>
      <c r="N623" s="187"/>
      <c r="O623" s="187"/>
      <c r="P623" s="187"/>
    </row>
    <row r="624" spans="1:16" ht="11.25" customHeight="1" x14ac:dyDescent="0.2">
      <c r="A624" s="311"/>
      <c r="B624" s="318"/>
      <c r="C624" s="319"/>
      <c r="D624" s="288"/>
      <c r="E624" s="187"/>
      <c r="F624" s="187"/>
      <c r="G624" s="187"/>
      <c r="H624" s="187"/>
      <c r="I624" s="187"/>
      <c r="J624" s="187"/>
      <c r="K624" s="187"/>
      <c r="L624" s="187"/>
      <c r="M624" s="187"/>
      <c r="N624" s="187"/>
      <c r="O624" s="187"/>
      <c r="P624" s="187"/>
    </row>
    <row r="625" spans="1:16" ht="11.25" customHeight="1" x14ac:dyDescent="0.2">
      <c r="A625" s="311"/>
      <c r="B625" s="318"/>
      <c r="C625" s="319"/>
      <c r="D625" s="288"/>
      <c r="E625" s="187"/>
      <c r="F625" s="187"/>
      <c r="G625" s="187"/>
      <c r="H625" s="187"/>
      <c r="I625" s="187"/>
      <c r="J625" s="187"/>
      <c r="K625" s="187"/>
      <c r="L625" s="187"/>
      <c r="M625" s="187"/>
      <c r="N625" s="187"/>
      <c r="O625" s="187"/>
      <c r="P625" s="187"/>
    </row>
    <row r="626" spans="1:16" ht="11.25" customHeight="1" x14ac:dyDescent="0.2">
      <c r="A626" s="311"/>
      <c r="B626" s="318"/>
      <c r="C626" s="319"/>
      <c r="D626" s="288"/>
      <c r="E626" s="187"/>
      <c r="F626" s="187"/>
      <c r="G626" s="187"/>
      <c r="H626" s="187"/>
      <c r="I626" s="187"/>
      <c r="J626" s="187"/>
      <c r="K626" s="187"/>
      <c r="L626" s="187"/>
      <c r="M626" s="187"/>
      <c r="N626" s="187"/>
      <c r="O626" s="187"/>
      <c r="P626" s="187"/>
    </row>
    <row r="627" spans="1:16" ht="11.25" customHeight="1" x14ac:dyDescent="0.2">
      <c r="A627" s="311"/>
      <c r="B627" s="318"/>
      <c r="C627" s="319"/>
      <c r="D627" s="288"/>
      <c r="E627" s="187"/>
      <c r="F627" s="187"/>
      <c r="G627" s="187"/>
      <c r="H627" s="187"/>
      <c r="I627" s="187"/>
      <c r="J627" s="187"/>
      <c r="K627" s="187"/>
      <c r="L627" s="187"/>
      <c r="M627" s="187"/>
      <c r="N627" s="187"/>
      <c r="O627" s="187"/>
      <c r="P627" s="187"/>
    </row>
    <row r="628" spans="1:16" ht="11.25" customHeight="1" x14ac:dyDescent="0.2">
      <c r="A628" s="311"/>
      <c r="B628" s="318"/>
      <c r="C628" s="319"/>
      <c r="D628" s="288"/>
      <c r="E628" s="187"/>
      <c r="F628" s="187"/>
      <c r="G628" s="187"/>
      <c r="H628" s="187"/>
      <c r="I628" s="187"/>
      <c r="J628" s="187"/>
      <c r="K628" s="187"/>
      <c r="L628" s="187"/>
      <c r="M628" s="187"/>
      <c r="N628" s="187"/>
      <c r="O628" s="187"/>
      <c r="P628" s="187"/>
    </row>
    <row r="629" spans="1:16" ht="11.25" customHeight="1" x14ac:dyDescent="0.2">
      <c r="A629" s="311"/>
      <c r="B629" s="318"/>
      <c r="C629" s="319"/>
      <c r="D629" s="288"/>
      <c r="E629" s="187"/>
      <c r="F629" s="187"/>
      <c r="G629" s="187"/>
      <c r="H629" s="187"/>
      <c r="I629" s="187"/>
      <c r="J629" s="187"/>
      <c r="K629" s="187"/>
      <c r="L629" s="187"/>
      <c r="M629" s="187"/>
      <c r="N629" s="187"/>
      <c r="O629" s="187"/>
      <c r="P629" s="187"/>
    </row>
    <row r="630" spans="1:16" ht="11.25" customHeight="1" x14ac:dyDescent="0.2">
      <c r="A630" s="311"/>
      <c r="B630" s="318"/>
      <c r="C630" s="319"/>
      <c r="D630" s="288"/>
      <c r="E630" s="187"/>
      <c r="F630" s="187"/>
      <c r="G630" s="187"/>
      <c r="H630" s="187"/>
      <c r="I630" s="187"/>
      <c r="J630" s="187"/>
      <c r="K630" s="187"/>
      <c r="L630" s="187"/>
      <c r="M630" s="187"/>
      <c r="N630" s="187"/>
      <c r="O630" s="187"/>
      <c r="P630" s="187"/>
    </row>
    <row r="631" spans="1:16" ht="11.25" customHeight="1" x14ac:dyDescent="0.2">
      <c r="A631" s="311"/>
      <c r="B631" s="318"/>
      <c r="C631" s="319"/>
      <c r="D631" s="288"/>
      <c r="E631" s="187"/>
      <c r="F631" s="187"/>
      <c r="G631" s="187"/>
      <c r="H631" s="187"/>
      <c r="I631" s="187"/>
      <c r="J631" s="187"/>
      <c r="K631" s="187"/>
      <c r="L631" s="187"/>
      <c r="M631" s="187"/>
      <c r="N631" s="187"/>
      <c r="O631" s="187"/>
      <c r="P631" s="187"/>
    </row>
    <row r="632" spans="1:16" ht="11.25" customHeight="1" x14ac:dyDescent="0.2">
      <c r="A632" s="311"/>
      <c r="B632" s="318"/>
      <c r="C632" s="319"/>
      <c r="D632" s="288"/>
      <c r="E632" s="187"/>
      <c r="F632" s="187"/>
      <c r="G632" s="187"/>
      <c r="H632" s="187"/>
      <c r="I632" s="187"/>
      <c r="J632" s="187"/>
      <c r="K632" s="187"/>
      <c r="L632" s="187"/>
      <c r="M632" s="187"/>
      <c r="N632" s="187"/>
      <c r="O632" s="187"/>
      <c r="P632" s="187"/>
    </row>
    <row r="633" spans="1:16" ht="11.25" customHeight="1" x14ac:dyDescent="0.2">
      <c r="A633" s="311"/>
      <c r="B633" s="318"/>
      <c r="C633" s="319"/>
      <c r="D633" s="288"/>
      <c r="E633" s="187"/>
      <c r="F633" s="187"/>
      <c r="G633" s="187"/>
      <c r="H633" s="187"/>
      <c r="I633" s="187"/>
      <c r="J633" s="187"/>
      <c r="K633" s="187"/>
      <c r="L633" s="187"/>
      <c r="M633" s="187"/>
      <c r="N633" s="187"/>
      <c r="O633" s="187"/>
      <c r="P633" s="187"/>
    </row>
    <row r="634" spans="1:16" ht="11.25" customHeight="1" x14ac:dyDescent="0.2">
      <c r="A634" s="311"/>
      <c r="B634" s="318"/>
      <c r="C634" s="319"/>
      <c r="D634" s="288"/>
      <c r="E634" s="187"/>
      <c r="F634" s="187"/>
      <c r="G634" s="187"/>
      <c r="H634" s="187"/>
      <c r="I634" s="187"/>
      <c r="J634" s="187"/>
      <c r="K634" s="187"/>
      <c r="L634" s="187"/>
      <c r="M634" s="187"/>
      <c r="N634" s="187"/>
      <c r="O634" s="187"/>
      <c r="P634" s="187"/>
    </row>
    <row r="635" spans="1:16" ht="11.25" customHeight="1" x14ac:dyDescent="0.2">
      <c r="A635" s="311"/>
      <c r="B635" s="318"/>
      <c r="C635" s="319"/>
      <c r="D635" s="288"/>
      <c r="E635" s="187"/>
      <c r="F635" s="187"/>
      <c r="G635" s="187"/>
      <c r="H635" s="187"/>
      <c r="I635" s="187"/>
      <c r="J635" s="187"/>
      <c r="K635" s="187"/>
      <c r="L635" s="187"/>
      <c r="M635" s="187"/>
      <c r="N635" s="187"/>
      <c r="O635" s="187"/>
      <c r="P635" s="187"/>
    </row>
    <row r="636" spans="1:16" ht="11.25" customHeight="1" x14ac:dyDescent="0.2">
      <c r="A636" s="311"/>
      <c r="B636" s="318"/>
      <c r="C636" s="319"/>
      <c r="D636" s="288"/>
      <c r="E636" s="187"/>
      <c r="F636" s="187"/>
      <c r="G636" s="187"/>
      <c r="H636" s="187"/>
      <c r="I636" s="187"/>
      <c r="J636" s="187"/>
      <c r="K636" s="187"/>
      <c r="L636" s="187"/>
      <c r="M636" s="187"/>
      <c r="N636" s="187"/>
      <c r="O636" s="187"/>
      <c r="P636" s="187"/>
    </row>
    <row r="637" spans="1:16" ht="11.25" customHeight="1" x14ac:dyDescent="0.2">
      <c r="A637" s="311"/>
      <c r="B637" s="318"/>
      <c r="C637" s="319"/>
      <c r="D637" s="288"/>
      <c r="E637" s="187"/>
      <c r="F637" s="187"/>
      <c r="G637" s="187"/>
      <c r="H637" s="187"/>
      <c r="I637" s="187"/>
      <c r="J637" s="187"/>
      <c r="K637" s="187"/>
      <c r="L637" s="187"/>
      <c r="M637" s="187"/>
      <c r="N637" s="187"/>
      <c r="O637" s="187"/>
      <c r="P637" s="187"/>
    </row>
    <row r="638" spans="1:16" ht="11.25" customHeight="1" x14ac:dyDescent="0.2">
      <c r="A638" s="311"/>
      <c r="B638" s="318"/>
      <c r="C638" s="319"/>
      <c r="D638" s="288"/>
      <c r="E638" s="187"/>
      <c r="F638" s="187"/>
      <c r="G638" s="187"/>
      <c r="H638" s="187"/>
      <c r="I638" s="187"/>
      <c r="J638" s="187"/>
      <c r="K638" s="187"/>
      <c r="L638" s="187"/>
      <c r="M638" s="187"/>
      <c r="N638" s="187"/>
      <c r="O638" s="187"/>
      <c r="P638" s="187"/>
    </row>
    <row r="639" spans="1:16" ht="11.25" customHeight="1" x14ac:dyDescent="0.2">
      <c r="A639" s="311"/>
      <c r="B639" s="318"/>
      <c r="C639" s="319"/>
      <c r="D639" s="288"/>
      <c r="E639" s="187"/>
      <c r="F639" s="187"/>
      <c r="G639" s="187"/>
      <c r="H639" s="187"/>
      <c r="I639" s="187"/>
      <c r="J639" s="187"/>
      <c r="K639" s="187"/>
      <c r="L639" s="187"/>
      <c r="M639" s="187"/>
      <c r="N639" s="187"/>
      <c r="O639" s="187"/>
      <c r="P639" s="187"/>
    </row>
    <row r="640" spans="1:16" ht="11.25" customHeight="1" x14ac:dyDescent="0.2">
      <c r="A640" s="311"/>
      <c r="B640" s="318"/>
      <c r="C640" s="319"/>
      <c r="D640" s="288"/>
      <c r="E640" s="187"/>
      <c r="F640" s="187"/>
      <c r="G640" s="187"/>
      <c r="H640" s="187"/>
      <c r="I640" s="187"/>
      <c r="J640" s="187"/>
      <c r="K640" s="187"/>
      <c r="L640" s="187"/>
      <c r="M640" s="187"/>
      <c r="N640" s="187"/>
      <c r="O640" s="187"/>
      <c r="P640" s="187"/>
    </row>
    <row r="641" spans="1:16" ht="11.25" customHeight="1" x14ac:dyDescent="0.2">
      <c r="A641" s="311"/>
      <c r="B641" s="318"/>
      <c r="C641" s="319"/>
      <c r="D641" s="288"/>
      <c r="E641" s="187"/>
      <c r="F641" s="187"/>
      <c r="G641" s="187"/>
      <c r="H641" s="187"/>
      <c r="I641" s="187"/>
      <c r="J641" s="187"/>
      <c r="K641" s="187"/>
      <c r="L641" s="187"/>
      <c r="M641" s="187"/>
      <c r="N641" s="187"/>
      <c r="O641" s="187"/>
      <c r="P641" s="187"/>
    </row>
    <row r="642" spans="1:16" ht="11.25" customHeight="1" x14ac:dyDescent="0.2">
      <c r="A642" s="311"/>
      <c r="B642" s="318"/>
      <c r="C642" s="319"/>
      <c r="D642" s="288"/>
      <c r="E642" s="187"/>
      <c r="F642" s="187"/>
      <c r="G642" s="187"/>
      <c r="H642" s="187"/>
      <c r="I642" s="187"/>
      <c r="J642" s="187"/>
      <c r="K642" s="187"/>
      <c r="L642" s="187"/>
      <c r="M642" s="187"/>
      <c r="N642" s="187"/>
      <c r="O642" s="187"/>
      <c r="P642" s="187"/>
    </row>
    <row r="643" spans="1:16" ht="11.25" customHeight="1" x14ac:dyDescent="0.2">
      <c r="A643" s="311"/>
      <c r="B643" s="318"/>
      <c r="C643" s="319"/>
      <c r="D643" s="288"/>
      <c r="E643" s="187"/>
      <c r="F643" s="187"/>
      <c r="G643" s="187"/>
      <c r="H643" s="187"/>
      <c r="I643" s="187"/>
      <c r="J643" s="187"/>
      <c r="K643" s="187"/>
      <c r="L643" s="187"/>
      <c r="M643" s="187"/>
      <c r="N643" s="187"/>
      <c r="O643" s="187"/>
      <c r="P643" s="187"/>
    </row>
    <row r="644" spans="1:16" ht="11.25" customHeight="1" x14ac:dyDescent="0.2">
      <c r="A644" s="311"/>
      <c r="B644" s="318"/>
      <c r="C644" s="319"/>
      <c r="D644" s="288"/>
      <c r="E644" s="187"/>
      <c r="F644" s="187"/>
      <c r="G644" s="187"/>
      <c r="H644" s="187"/>
      <c r="I644" s="187"/>
      <c r="J644" s="187"/>
      <c r="K644" s="187"/>
      <c r="L644" s="187"/>
      <c r="M644" s="187"/>
      <c r="N644" s="187"/>
      <c r="O644" s="187"/>
      <c r="P644" s="187"/>
    </row>
    <row r="645" spans="1:16" ht="11.25" customHeight="1" x14ac:dyDescent="0.2">
      <c r="A645" s="311"/>
      <c r="B645" s="318"/>
      <c r="C645" s="319"/>
      <c r="D645" s="288"/>
      <c r="E645" s="187"/>
      <c r="F645" s="187"/>
      <c r="G645" s="187"/>
      <c r="H645" s="187"/>
      <c r="I645" s="187"/>
      <c r="J645" s="187"/>
      <c r="K645" s="187"/>
      <c r="L645" s="187"/>
      <c r="M645" s="187"/>
      <c r="N645" s="187"/>
      <c r="O645" s="187"/>
      <c r="P645" s="187"/>
    </row>
    <row r="646" spans="1:16" ht="11.25" customHeight="1" x14ac:dyDescent="0.2">
      <c r="A646" s="311"/>
      <c r="B646" s="318"/>
      <c r="C646" s="319"/>
      <c r="D646" s="288"/>
      <c r="E646" s="187"/>
      <c r="F646" s="187"/>
      <c r="G646" s="187"/>
      <c r="H646" s="187"/>
      <c r="I646" s="187"/>
      <c r="J646" s="187"/>
      <c r="K646" s="187"/>
      <c r="L646" s="187"/>
      <c r="M646" s="187"/>
      <c r="N646" s="187"/>
      <c r="O646" s="187"/>
      <c r="P646" s="187"/>
    </row>
    <row r="647" spans="1:16" ht="11.25" customHeight="1" x14ac:dyDescent="0.2">
      <c r="A647" s="311"/>
      <c r="B647" s="318"/>
      <c r="C647" s="319"/>
      <c r="D647" s="288"/>
      <c r="E647" s="187"/>
      <c r="F647" s="187"/>
      <c r="G647" s="187"/>
      <c r="H647" s="187"/>
      <c r="I647" s="187"/>
      <c r="J647" s="187"/>
      <c r="K647" s="187"/>
      <c r="L647" s="187"/>
      <c r="M647" s="187"/>
      <c r="N647" s="187"/>
      <c r="O647" s="187"/>
      <c r="P647" s="187"/>
    </row>
    <row r="648" spans="1:16" ht="11.25" customHeight="1" x14ac:dyDescent="0.2">
      <c r="A648" s="311"/>
      <c r="B648" s="318"/>
      <c r="C648" s="319"/>
      <c r="D648" s="288"/>
      <c r="E648" s="187"/>
      <c r="F648" s="187"/>
      <c r="G648" s="187"/>
      <c r="H648" s="187"/>
      <c r="I648" s="187"/>
      <c r="J648" s="187"/>
      <c r="K648" s="187"/>
      <c r="L648" s="187"/>
      <c r="M648" s="187"/>
      <c r="N648" s="187"/>
      <c r="O648" s="187"/>
      <c r="P648" s="187"/>
    </row>
    <row r="649" spans="1:16" ht="11.25" customHeight="1" x14ac:dyDescent="0.2">
      <c r="A649" s="311"/>
      <c r="B649" s="318"/>
      <c r="C649" s="319"/>
      <c r="D649" s="288"/>
      <c r="E649" s="187"/>
      <c r="F649" s="187"/>
      <c r="G649" s="187"/>
      <c r="H649" s="187"/>
      <c r="I649" s="187"/>
      <c r="J649" s="187"/>
      <c r="K649" s="187"/>
      <c r="L649" s="187"/>
      <c r="M649" s="187"/>
      <c r="N649" s="187"/>
      <c r="O649" s="187"/>
      <c r="P649" s="187"/>
    </row>
    <row r="650" spans="1:16" ht="11.25" customHeight="1" x14ac:dyDescent="0.2">
      <c r="A650" s="311"/>
      <c r="B650" s="318"/>
      <c r="C650" s="319"/>
      <c r="D650" s="288"/>
      <c r="E650" s="187"/>
      <c r="F650" s="187"/>
      <c r="G650" s="187"/>
      <c r="H650" s="187"/>
      <c r="I650" s="187"/>
      <c r="J650" s="187"/>
      <c r="K650" s="187"/>
      <c r="L650" s="187"/>
      <c r="M650" s="187"/>
      <c r="N650" s="187"/>
      <c r="O650" s="187"/>
      <c r="P650" s="187"/>
    </row>
    <row r="651" spans="1:16" ht="11.25" customHeight="1" x14ac:dyDescent="0.2">
      <c r="A651" s="311"/>
      <c r="B651" s="318"/>
      <c r="C651" s="319"/>
      <c r="D651" s="288"/>
      <c r="E651" s="187"/>
      <c r="F651" s="187"/>
      <c r="G651" s="187"/>
      <c r="H651" s="187"/>
      <c r="I651" s="187"/>
      <c r="J651" s="187"/>
      <c r="K651" s="187"/>
      <c r="L651" s="187"/>
      <c r="M651" s="187"/>
      <c r="N651" s="187"/>
      <c r="O651" s="187"/>
      <c r="P651" s="187"/>
    </row>
    <row r="652" spans="1:16" ht="11.25" customHeight="1" x14ac:dyDescent="0.2">
      <c r="A652" s="311"/>
      <c r="B652" s="318"/>
      <c r="C652" s="319"/>
      <c r="D652" s="288"/>
      <c r="E652" s="187"/>
      <c r="F652" s="187"/>
      <c r="G652" s="187"/>
      <c r="H652" s="187"/>
      <c r="I652" s="187"/>
      <c r="J652" s="187"/>
      <c r="K652" s="187"/>
      <c r="L652" s="187"/>
      <c r="M652" s="187"/>
      <c r="N652" s="187"/>
      <c r="O652" s="187"/>
      <c r="P652" s="187"/>
    </row>
    <row r="653" spans="1:16" ht="11.25" customHeight="1" x14ac:dyDescent="0.2">
      <c r="A653" s="311"/>
      <c r="B653" s="318"/>
      <c r="C653" s="319"/>
      <c r="D653" s="288"/>
      <c r="E653" s="187"/>
      <c r="F653" s="187"/>
      <c r="G653" s="187"/>
      <c r="H653" s="187"/>
      <c r="I653" s="187"/>
      <c r="J653" s="187"/>
      <c r="K653" s="187"/>
      <c r="L653" s="187"/>
      <c r="M653" s="187"/>
      <c r="N653" s="187"/>
      <c r="O653" s="187"/>
      <c r="P653" s="187"/>
    </row>
    <row r="654" spans="1:16" ht="11.25" customHeight="1" x14ac:dyDescent="0.2">
      <c r="A654" s="311"/>
      <c r="B654" s="318"/>
      <c r="C654" s="319"/>
      <c r="D654" s="288"/>
      <c r="E654" s="187"/>
      <c r="F654" s="187"/>
      <c r="G654" s="187"/>
      <c r="H654" s="187"/>
      <c r="I654" s="187"/>
      <c r="J654" s="187"/>
      <c r="K654" s="187"/>
      <c r="L654" s="187"/>
      <c r="M654" s="187"/>
      <c r="N654" s="187"/>
      <c r="O654" s="187"/>
      <c r="P654" s="187"/>
    </row>
    <row r="655" spans="1:16" ht="11.25" customHeight="1" x14ac:dyDescent="0.2">
      <c r="A655" s="311"/>
      <c r="B655" s="318"/>
      <c r="C655" s="319"/>
      <c r="D655" s="288"/>
      <c r="E655" s="187"/>
      <c r="F655" s="187"/>
      <c r="G655" s="187"/>
      <c r="H655" s="187"/>
      <c r="I655" s="187"/>
      <c r="J655" s="187"/>
      <c r="K655" s="187"/>
      <c r="L655" s="187"/>
      <c r="M655" s="187"/>
      <c r="N655" s="187"/>
      <c r="O655" s="187"/>
      <c r="P655" s="187"/>
    </row>
    <row r="656" spans="1:16" ht="11.25" customHeight="1" x14ac:dyDescent="0.2">
      <c r="A656" s="311"/>
      <c r="B656" s="318"/>
      <c r="C656" s="319"/>
      <c r="D656" s="288"/>
      <c r="E656" s="187"/>
      <c r="F656" s="187"/>
      <c r="G656" s="187"/>
      <c r="H656" s="187"/>
      <c r="I656" s="187"/>
      <c r="J656" s="187"/>
      <c r="K656" s="187"/>
      <c r="L656" s="187"/>
      <c r="M656" s="187"/>
      <c r="N656" s="187"/>
      <c r="O656" s="187"/>
      <c r="P656" s="187"/>
    </row>
    <row r="657" spans="1:16" ht="11.25" customHeight="1" x14ac:dyDescent="0.2">
      <c r="A657" s="311"/>
      <c r="B657" s="318"/>
      <c r="C657" s="319"/>
      <c r="D657" s="288"/>
      <c r="E657" s="187"/>
      <c r="F657" s="187"/>
      <c r="G657" s="187"/>
      <c r="H657" s="187"/>
      <c r="I657" s="187"/>
      <c r="J657" s="187"/>
      <c r="K657" s="187"/>
      <c r="L657" s="187"/>
      <c r="M657" s="187"/>
      <c r="N657" s="187"/>
      <c r="O657" s="187"/>
      <c r="P657" s="187"/>
    </row>
    <row r="658" spans="1:16" ht="11.25" customHeight="1" x14ac:dyDescent="0.2">
      <c r="A658" s="311"/>
      <c r="B658" s="318"/>
      <c r="C658" s="319"/>
      <c r="D658" s="288"/>
      <c r="E658" s="187"/>
      <c r="F658" s="187"/>
      <c r="G658" s="187"/>
      <c r="H658" s="187"/>
      <c r="I658" s="187"/>
      <c r="J658" s="187"/>
      <c r="K658" s="187"/>
      <c r="L658" s="187"/>
      <c r="M658" s="187"/>
      <c r="N658" s="187"/>
      <c r="O658" s="187"/>
      <c r="P658" s="187"/>
    </row>
    <row r="659" spans="1:16" ht="11.25" customHeight="1" x14ac:dyDescent="0.2">
      <c r="A659" s="311"/>
      <c r="B659" s="318"/>
      <c r="C659" s="319"/>
      <c r="D659" s="288"/>
      <c r="E659" s="187"/>
      <c r="F659" s="187"/>
      <c r="G659" s="187"/>
      <c r="H659" s="187"/>
      <c r="I659" s="187"/>
      <c r="J659" s="187"/>
      <c r="K659" s="187"/>
      <c r="L659" s="187"/>
      <c r="M659" s="187"/>
      <c r="N659" s="187"/>
      <c r="O659" s="187"/>
      <c r="P659" s="187"/>
    </row>
    <row r="660" spans="1:16" ht="11.25" customHeight="1" x14ac:dyDescent="0.2">
      <c r="A660" s="311"/>
      <c r="B660" s="318"/>
      <c r="C660" s="319"/>
      <c r="D660" s="288"/>
      <c r="E660" s="187"/>
      <c r="F660" s="187"/>
      <c r="G660" s="187"/>
      <c r="H660" s="187"/>
      <c r="I660" s="187"/>
      <c r="J660" s="187"/>
      <c r="K660" s="187"/>
      <c r="L660" s="187"/>
      <c r="M660" s="187"/>
      <c r="N660" s="187"/>
      <c r="O660" s="187"/>
      <c r="P660" s="187"/>
    </row>
    <row r="661" spans="1:16" ht="11.25" customHeight="1" x14ac:dyDescent="0.2">
      <c r="A661" s="311"/>
      <c r="B661" s="318"/>
      <c r="C661" s="319"/>
      <c r="D661" s="288"/>
      <c r="E661" s="187"/>
      <c r="F661" s="187"/>
      <c r="G661" s="187"/>
      <c r="H661" s="187"/>
      <c r="I661" s="187"/>
      <c r="J661" s="187"/>
      <c r="K661" s="187"/>
      <c r="L661" s="187"/>
      <c r="M661" s="187"/>
      <c r="N661" s="187"/>
      <c r="O661" s="187"/>
      <c r="P661" s="187"/>
    </row>
    <row r="662" spans="1:16" ht="11.25" customHeight="1" x14ac:dyDescent="0.2">
      <c r="A662" s="311"/>
      <c r="B662" s="318"/>
      <c r="C662" s="319"/>
      <c r="D662" s="288"/>
      <c r="E662" s="187"/>
      <c r="F662" s="187"/>
      <c r="G662" s="187"/>
      <c r="H662" s="187"/>
      <c r="I662" s="187"/>
      <c r="J662" s="187"/>
      <c r="K662" s="187"/>
      <c r="L662" s="187"/>
      <c r="M662" s="187"/>
      <c r="N662" s="187"/>
      <c r="O662" s="187"/>
      <c r="P662" s="187"/>
    </row>
    <row r="663" spans="1:16" ht="11.25" customHeight="1" x14ac:dyDescent="0.2">
      <c r="A663" s="311"/>
      <c r="B663" s="318"/>
      <c r="C663" s="319"/>
      <c r="D663" s="288"/>
      <c r="E663" s="187"/>
      <c r="F663" s="187"/>
      <c r="G663" s="187"/>
      <c r="H663" s="187"/>
      <c r="I663" s="187"/>
      <c r="J663" s="187"/>
      <c r="K663" s="187"/>
      <c r="L663" s="187"/>
      <c r="M663" s="187"/>
      <c r="N663" s="187"/>
      <c r="O663" s="187"/>
      <c r="P663" s="187"/>
    </row>
    <row r="664" spans="1:16" ht="11.25" customHeight="1" x14ac:dyDescent="0.2">
      <c r="A664" s="311"/>
      <c r="B664" s="318"/>
      <c r="C664" s="319"/>
      <c r="D664" s="288"/>
      <c r="E664" s="187"/>
      <c r="F664" s="187"/>
      <c r="G664" s="187"/>
      <c r="H664" s="187"/>
      <c r="I664" s="187"/>
      <c r="J664" s="187"/>
      <c r="K664" s="187"/>
      <c r="L664" s="187"/>
      <c r="M664" s="187"/>
      <c r="N664" s="187"/>
      <c r="O664" s="187"/>
      <c r="P664" s="187"/>
    </row>
    <row r="665" spans="1:16" ht="11.25" customHeight="1" x14ac:dyDescent="0.2">
      <c r="A665" s="311"/>
      <c r="B665" s="318"/>
      <c r="C665" s="319"/>
      <c r="D665" s="288"/>
      <c r="E665" s="187"/>
      <c r="F665" s="187"/>
      <c r="G665" s="187"/>
      <c r="H665" s="187"/>
      <c r="I665" s="187"/>
      <c r="J665" s="187"/>
      <c r="K665" s="187"/>
      <c r="L665" s="187"/>
      <c r="M665" s="187"/>
      <c r="N665" s="187"/>
      <c r="O665" s="187"/>
      <c r="P665" s="187"/>
    </row>
    <row r="666" spans="1:16" ht="11.25" customHeight="1" x14ac:dyDescent="0.2">
      <c r="A666" s="311"/>
      <c r="B666" s="318"/>
      <c r="C666" s="319"/>
      <c r="D666" s="288"/>
      <c r="E666" s="187"/>
      <c r="F666" s="187"/>
      <c r="G666" s="187"/>
      <c r="H666" s="187"/>
      <c r="I666" s="187"/>
      <c r="J666" s="187"/>
      <c r="K666" s="187"/>
      <c r="L666" s="187"/>
      <c r="M666" s="187"/>
      <c r="N666" s="187"/>
      <c r="O666" s="187"/>
      <c r="P666" s="187"/>
    </row>
    <row r="667" spans="1:16" ht="11.25" customHeight="1" x14ac:dyDescent="0.2">
      <c r="A667" s="311"/>
      <c r="B667" s="318"/>
      <c r="C667" s="319"/>
      <c r="D667" s="288"/>
      <c r="E667" s="187"/>
      <c r="F667" s="187"/>
      <c r="G667" s="187"/>
      <c r="H667" s="187"/>
      <c r="I667" s="187"/>
      <c r="J667" s="187"/>
      <c r="K667" s="187"/>
      <c r="L667" s="187"/>
      <c r="M667" s="187"/>
      <c r="N667" s="187"/>
      <c r="O667" s="187"/>
      <c r="P667" s="187"/>
    </row>
    <row r="668" spans="1:16" ht="11.25" customHeight="1" x14ac:dyDescent="0.2">
      <c r="A668" s="311"/>
      <c r="B668" s="318"/>
      <c r="C668" s="319"/>
      <c r="D668" s="288"/>
      <c r="E668" s="187"/>
      <c r="F668" s="187"/>
      <c r="G668" s="187"/>
      <c r="H668" s="187"/>
      <c r="I668" s="187"/>
      <c r="J668" s="187"/>
      <c r="K668" s="187"/>
      <c r="L668" s="187"/>
      <c r="M668" s="187"/>
      <c r="N668" s="187"/>
      <c r="O668" s="187"/>
      <c r="P668" s="187"/>
    </row>
    <row r="669" spans="1:16" ht="11.25" customHeight="1" x14ac:dyDescent="0.2">
      <c r="A669" s="311"/>
      <c r="B669" s="318"/>
      <c r="C669" s="319"/>
      <c r="D669" s="288"/>
      <c r="E669" s="187"/>
      <c r="F669" s="187"/>
      <c r="G669" s="187"/>
      <c r="H669" s="187"/>
      <c r="I669" s="187"/>
      <c r="J669" s="187"/>
      <c r="K669" s="187"/>
      <c r="L669" s="187"/>
      <c r="M669" s="187"/>
      <c r="N669" s="187"/>
      <c r="O669" s="187"/>
      <c r="P669" s="187"/>
    </row>
    <row r="670" spans="1:16" ht="11.25" customHeight="1" x14ac:dyDescent="0.2">
      <c r="A670" s="311"/>
      <c r="B670" s="318"/>
      <c r="C670" s="319"/>
      <c r="D670" s="288"/>
      <c r="E670" s="187"/>
      <c r="F670" s="187"/>
      <c r="G670" s="187"/>
      <c r="H670" s="187"/>
      <c r="I670" s="187"/>
      <c r="J670" s="187"/>
      <c r="K670" s="187"/>
      <c r="L670" s="187"/>
      <c r="M670" s="187"/>
      <c r="N670" s="187"/>
      <c r="O670" s="187"/>
      <c r="P670" s="187"/>
    </row>
    <row r="671" spans="1:16" ht="11.25" customHeight="1" x14ac:dyDescent="0.2">
      <c r="A671" s="311"/>
      <c r="B671" s="318"/>
      <c r="C671" s="319"/>
      <c r="D671" s="288"/>
      <c r="E671" s="187"/>
      <c r="F671" s="187"/>
      <c r="G671" s="187"/>
      <c r="H671" s="187"/>
      <c r="I671" s="187"/>
      <c r="J671" s="187"/>
      <c r="K671" s="187"/>
      <c r="L671" s="187"/>
      <c r="M671" s="187"/>
      <c r="N671" s="187"/>
      <c r="O671" s="187"/>
      <c r="P671" s="187"/>
    </row>
    <row r="672" spans="1:16" ht="11.25" customHeight="1" x14ac:dyDescent="0.2">
      <c r="A672" s="311"/>
      <c r="B672" s="318"/>
      <c r="C672" s="319"/>
      <c r="D672" s="288"/>
      <c r="E672" s="187"/>
      <c r="F672" s="187"/>
      <c r="G672" s="187"/>
      <c r="H672" s="187"/>
      <c r="I672" s="187"/>
      <c r="J672" s="187"/>
      <c r="K672" s="187"/>
      <c r="L672" s="187"/>
      <c r="M672" s="187"/>
      <c r="N672" s="187"/>
      <c r="O672" s="187"/>
      <c r="P672" s="187"/>
    </row>
    <row r="673" spans="1:16" ht="11.25" customHeight="1" x14ac:dyDescent="0.2">
      <c r="A673" s="311"/>
      <c r="B673" s="318"/>
      <c r="C673" s="319"/>
      <c r="D673" s="288"/>
      <c r="E673" s="187"/>
      <c r="F673" s="187"/>
      <c r="G673" s="187"/>
      <c r="H673" s="187"/>
      <c r="I673" s="187"/>
      <c r="J673" s="187"/>
      <c r="K673" s="187"/>
      <c r="L673" s="187"/>
      <c r="M673" s="187"/>
      <c r="N673" s="187"/>
      <c r="O673" s="187"/>
      <c r="P673" s="187"/>
    </row>
    <row r="674" spans="1:16" ht="11.25" customHeight="1" x14ac:dyDescent="0.2">
      <c r="A674" s="311"/>
      <c r="B674" s="318"/>
      <c r="C674" s="319"/>
      <c r="D674" s="288"/>
      <c r="E674" s="187"/>
      <c r="F674" s="187"/>
      <c r="G674" s="187"/>
      <c r="H674" s="187"/>
      <c r="I674" s="187"/>
      <c r="J674" s="187"/>
      <c r="K674" s="187"/>
      <c r="L674" s="187"/>
      <c r="M674" s="187"/>
      <c r="N674" s="187"/>
      <c r="O674" s="187"/>
      <c r="P674" s="187"/>
    </row>
    <row r="675" spans="1:16" ht="11.25" customHeight="1" x14ac:dyDescent="0.2">
      <c r="A675" s="311"/>
      <c r="B675" s="318"/>
      <c r="C675" s="319"/>
      <c r="D675" s="288"/>
      <c r="E675" s="187"/>
      <c r="F675" s="187"/>
      <c r="G675" s="187"/>
      <c r="H675" s="187"/>
      <c r="I675" s="187"/>
      <c r="J675" s="187"/>
      <c r="K675" s="187"/>
      <c r="L675" s="187"/>
      <c r="M675" s="187"/>
      <c r="N675" s="187"/>
      <c r="O675" s="187"/>
      <c r="P675" s="187"/>
    </row>
    <row r="676" spans="1:16" ht="11.25" customHeight="1" x14ac:dyDescent="0.2">
      <c r="A676" s="311"/>
      <c r="B676" s="318"/>
      <c r="C676" s="319"/>
      <c r="D676" s="288"/>
      <c r="E676" s="187"/>
      <c r="F676" s="187"/>
      <c r="G676" s="187"/>
      <c r="H676" s="187"/>
      <c r="I676" s="187"/>
      <c r="J676" s="187"/>
      <c r="K676" s="187"/>
      <c r="L676" s="187"/>
      <c r="M676" s="187"/>
      <c r="N676" s="187"/>
      <c r="O676" s="187"/>
      <c r="P676" s="187"/>
    </row>
    <row r="677" spans="1:16" ht="11.25" customHeight="1" x14ac:dyDescent="0.2">
      <c r="A677" s="311"/>
      <c r="B677" s="318"/>
      <c r="C677" s="319"/>
      <c r="D677" s="288"/>
      <c r="E677" s="187"/>
      <c r="F677" s="187"/>
      <c r="G677" s="187"/>
      <c r="H677" s="187"/>
      <c r="I677" s="187"/>
      <c r="J677" s="187"/>
      <c r="K677" s="187"/>
      <c r="L677" s="187"/>
      <c r="M677" s="187"/>
      <c r="N677" s="187"/>
      <c r="O677" s="187"/>
      <c r="P677" s="187"/>
    </row>
    <row r="678" spans="1:16" ht="11.25" customHeight="1" x14ac:dyDescent="0.2">
      <c r="A678" s="311"/>
      <c r="B678" s="318"/>
      <c r="C678" s="319"/>
      <c r="D678" s="288"/>
      <c r="E678" s="187"/>
      <c r="F678" s="187"/>
      <c r="G678" s="187"/>
      <c r="H678" s="187"/>
      <c r="I678" s="187"/>
      <c r="J678" s="187"/>
      <c r="K678" s="187"/>
      <c r="L678" s="187"/>
      <c r="M678" s="187"/>
      <c r="N678" s="187"/>
      <c r="O678" s="187"/>
      <c r="P678" s="187"/>
    </row>
    <row r="679" spans="1:16" ht="11.25" customHeight="1" x14ac:dyDescent="0.2">
      <c r="A679" s="311"/>
      <c r="B679" s="318"/>
      <c r="C679" s="319"/>
      <c r="D679" s="288"/>
      <c r="E679" s="187"/>
      <c r="F679" s="187"/>
      <c r="G679" s="187"/>
      <c r="H679" s="187"/>
      <c r="I679" s="187"/>
      <c r="J679" s="187"/>
      <c r="K679" s="187"/>
      <c r="L679" s="187"/>
      <c r="M679" s="187"/>
      <c r="N679" s="187"/>
      <c r="O679" s="187"/>
      <c r="P679" s="187"/>
    </row>
    <row r="680" spans="1:16" ht="11.25" customHeight="1" x14ac:dyDescent="0.2">
      <c r="A680" s="311"/>
      <c r="B680" s="318"/>
      <c r="C680" s="319"/>
      <c r="D680" s="288"/>
      <c r="E680" s="187"/>
      <c r="F680" s="187"/>
      <c r="G680" s="187"/>
      <c r="H680" s="187"/>
      <c r="I680" s="187"/>
      <c r="J680" s="187"/>
      <c r="K680" s="187"/>
      <c r="L680" s="187"/>
      <c r="M680" s="187"/>
      <c r="N680" s="187"/>
      <c r="O680" s="187"/>
      <c r="P680" s="187"/>
    </row>
    <row r="681" spans="1:16" ht="11.25" customHeight="1" x14ac:dyDescent="0.2">
      <c r="A681" s="311"/>
      <c r="B681" s="318"/>
      <c r="C681" s="319"/>
      <c r="D681" s="288"/>
      <c r="E681" s="187"/>
      <c r="F681" s="187"/>
      <c r="G681" s="187"/>
      <c r="H681" s="187"/>
      <c r="I681" s="187"/>
      <c r="J681" s="187"/>
      <c r="K681" s="187"/>
      <c r="L681" s="187"/>
      <c r="M681" s="187"/>
      <c r="N681" s="187"/>
      <c r="O681" s="187"/>
      <c r="P681" s="187"/>
    </row>
    <row r="682" spans="1:16" ht="11.25" customHeight="1" x14ac:dyDescent="0.2">
      <c r="A682" s="311"/>
      <c r="B682" s="318"/>
      <c r="C682" s="319"/>
      <c r="D682" s="288"/>
      <c r="E682" s="187"/>
      <c r="F682" s="187"/>
      <c r="G682" s="187"/>
      <c r="H682" s="187"/>
      <c r="I682" s="187"/>
      <c r="J682" s="187"/>
      <c r="K682" s="187"/>
      <c r="L682" s="187"/>
      <c r="M682" s="187"/>
      <c r="N682" s="187"/>
      <c r="O682" s="187"/>
      <c r="P682" s="187"/>
    </row>
    <row r="683" spans="1:16" ht="11.25" customHeight="1" x14ac:dyDescent="0.2">
      <c r="A683" s="311"/>
      <c r="B683" s="318"/>
      <c r="C683" s="319"/>
      <c r="D683" s="288"/>
      <c r="E683" s="187"/>
      <c r="F683" s="187"/>
      <c r="G683" s="187"/>
      <c r="H683" s="187"/>
      <c r="I683" s="187"/>
      <c r="J683" s="187"/>
      <c r="K683" s="187"/>
      <c r="L683" s="187"/>
      <c r="M683" s="187"/>
      <c r="N683" s="187"/>
      <c r="O683" s="187"/>
      <c r="P683" s="187"/>
    </row>
    <row r="684" spans="1:16" ht="11.25" customHeight="1" x14ac:dyDescent="0.2">
      <c r="A684" s="311"/>
      <c r="B684" s="318"/>
      <c r="C684" s="319"/>
      <c r="D684" s="288"/>
      <c r="E684" s="187"/>
      <c r="F684" s="187"/>
      <c r="G684" s="187"/>
      <c r="H684" s="187"/>
      <c r="I684" s="187"/>
      <c r="J684" s="187"/>
      <c r="K684" s="187"/>
      <c r="L684" s="187"/>
      <c r="M684" s="187"/>
      <c r="N684" s="187"/>
      <c r="O684" s="187"/>
      <c r="P684" s="187"/>
    </row>
    <row r="685" spans="1:16" ht="11.25" customHeight="1" x14ac:dyDescent="0.2">
      <c r="A685" s="311"/>
      <c r="B685" s="318"/>
      <c r="C685" s="319"/>
      <c r="D685" s="288"/>
      <c r="E685" s="187"/>
      <c r="F685" s="187"/>
      <c r="G685" s="187"/>
      <c r="H685" s="187"/>
      <c r="I685" s="187"/>
      <c r="J685" s="187"/>
      <c r="K685" s="187"/>
      <c r="L685" s="187"/>
      <c r="M685" s="187"/>
      <c r="N685" s="187"/>
      <c r="O685" s="187"/>
      <c r="P685" s="187"/>
    </row>
    <row r="686" spans="1:16" ht="11.25" customHeight="1" x14ac:dyDescent="0.2">
      <c r="A686" s="311"/>
      <c r="B686" s="318"/>
      <c r="C686" s="319"/>
      <c r="D686" s="288"/>
      <c r="E686" s="187"/>
      <c r="F686" s="187"/>
      <c r="G686" s="187"/>
      <c r="H686" s="187"/>
      <c r="I686" s="187"/>
      <c r="J686" s="187"/>
      <c r="K686" s="187"/>
      <c r="L686" s="187"/>
      <c r="M686" s="187"/>
      <c r="N686" s="187"/>
      <c r="O686" s="187"/>
      <c r="P686" s="187"/>
    </row>
    <row r="687" spans="1:16" ht="11.25" customHeight="1" x14ac:dyDescent="0.2">
      <c r="A687" s="311"/>
      <c r="B687" s="318"/>
      <c r="C687" s="319"/>
      <c r="D687" s="288"/>
      <c r="E687" s="187"/>
      <c r="F687" s="187"/>
      <c r="G687" s="187"/>
      <c r="H687" s="187"/>
      <c r="I687" s="187"/>
      <c r="J687" s="187"/>
      <c r="K687" s="187"/>
      <c r="L687" s="187"/>
      <c r="M687" s="187"/>
      <c r="N687" s="187"/>
      <c r="O687" s="187"/>
      <c r="P687" s="187"/>
    </row>
    <row r="688" spans="1:16" ht="11.25" customHeight="1" x14ac:dyDescent="0.2">
      <c r="A688" s="311"/>
      <c r="B688" s="318"/>
      <c r="C688" s="319"/>
      <c r="D688" s="288"/>
      <c r="E688" s="187"/>
      <c r="F688" s="187"/>
      <c r="G688" s="187"/>
      <c r="H688" s="187"/>
      <c r="I688" s="187"/>
      <c r="J688" s="187"/>
      <c r="K688" s="187"/>
      <c r="L688" s="187"/>
      <c r="M688" s="187"/>
      <c r="N688" s="187"/>
      <c r="O688" s="187"/>
      <c r="P688" s="187"/>
    </row>
    <row r="689" spans="1:16" ht="11.25" customHeight="1" x14ac:dyDescent="0.2">
      <c r="A689" s="311"/>
      <c r="B689" s="318"/>
      <c r="C689" s="319"/>
      <c r="D689" s="288"/>
      <c r="E689" s="187"/>
      <c r="F689" s="187"/>
      <c r="G689" s="187"/>
      <c r="H689" s="187"/>
      <c r="I689" s="187"/>
      <c r="J689" s="187"/>
      <c r="K689" s="187"/>
      <c r="L689" s="187"/>
      <c r="M689" s="187"/>
      <c r="N689" s="187"/>
      <c r="O689" s="187"/>
      <c r="P689" s="187"/>
    </row>
    <row r="690" spans="1:16" ht="11.25" customHeight="1" x14ac:dyDescent="0.2">
      <c r="A690" s="311"/>
      <c r="B690" s="318"/>
      <c r="C690" s="319"/>
      <c r="D690" s="288"/>
      <c r="E690" s="187"/>
      <c r="F690" s="187"/>
      <c r="G690" s="187"/>
      <c r="H690" s="187"/>
      <c r="I690" s="187"/>
      <c r="J690" s="187"/>
      <c r="K690" s="187"/>
      <c r="L690" s="187"/>
      <c r="M690" s="187"/>
      <c r="N690" s="187"/>
      <c r="O690" s="187"/>
      <c r="P690" s="187"/>
    </row>
    <row r="691" spans="1:16" ht="11.25" customHeight="1" x14ac:dyDescent="0.2">
      <c r="A691" s="311"/>
      <c r="B691" s="318"/>
      <c r="C691" s="319"/>
      <c r="D691" s="288"/>
      <c r="E691" s="187"/>
      <c r="F691" s="187"/>
      <c r="G691" s="187"/>
      <c r="H691" s="187"/>
      <c r="I691" s="187"/>
      <c r="J691" s="187"/>
      <c r="K691" s="187"/>
      <c r="L691" s="187"/>
      <c r="M691" s="187"/>
      <c r="N691" s="187"/>
      <c r="O691" s="187"/>
      <c r="P691" s="187"/>
    </row>
    <row r="692" spans="1:16" ht="11.25" customHeight="1" x14ac:dyDescent="0.2">
      <c r="A692" s="311"/>
      <c r="B692" s="318"/>
      <c r="C692" s="319"/>
      <c r="D692" s="288"/>
      <c r="E692" s="187"/>
      <c r="F692" s="187"/>
      <c r="G692" s="187"/>
      <c r="H692" s="187"/>
      <c r="I692" s="187"/>
      <c r="J692" s="187"/>
      <c r="K692" s="187"/>
      <c r="L692" s="187"/>
      <c r="M692" s="187"/>
      <c r="N692" s="187"/>
      <c r="O692" s="187"/>
      <c r="P692" s="187"/>
    </row>
    <row r="693" spans="1:16" ht="11.25" customHeight="1" x14ac:dyDescent="0.2">
      <c r="A693" s="311"/>
      <c r="B693" s="318"/>
      <c r="C693" s="319"/>
      <c r="D693" s="288"/>
      <c r="E693" s="187"/>
      <c r="F693" s="187"/>
      <c r="G693" s="187"/>
      <c r="H693" s="187"/>
      <c r="I693" s="187"/>
      <c r="J693" s="187"/>
      <c r="K693" s="187"/>
      <c r="L693" s="187"/>
      <c r="M693" s="187"/>
      <c r="N693" s="187"/>
      <c r="O693" s="187"/>
      <c r="P693" s="187"/>
    </row>
    <row r="694" spans="1:16" ht="11.25" customHeight="1" x14ac:dyDescent="0.2">
      <c r="A694" s="311"/>
      <c r="B694" s="318"/>
      <c r="C694" s="319"/>
      <c r="D694" s="288"/>
      <c r="E694" s="187"/>
      <c r="F694" s="187"/>
      <c r="G694" s="187"/>
      <c r="H694" s="187"/>
      <c r="I694" s="187"/>
      <c r="J694" s="187"/>
      <c r="K694" s="187"/>
      <c r="L694" s="187"/>
      <c r="M694" s="187"/>
      <c r="N694" s="187"/>
      <c r="O694" s="187"/>
      <c r="P694" s="187"/>
    </row>
    <row r="695" spans="1:16" ht="11.25" customHeight="1" x14ac:dyDescent="0.2">
      <c r="A695" s="311"/>
      <c r="B695" s="318"/>
      <c r="C695" s="319"/>
      <c r="D695" s="288"/>
      <c r="E695" s="187"/>
      <c r="F695" s="187"/>
      <c r="G695" s="187"/>
      <c r="H695" s="187"/>
      <c r="I695" s="187"/>
      <c r="J695" s="187"/>
      <c r="K695" s="187"/>
      <c r="L695" s="187"/>
      <c r="M695" s="187"/>
      <c r="N695" s="187"/>
      <c r="O695" s="187"/>
      <c r="P695" s="187"/>
    </row>
    <row r="696" spans="1:16" ht="11.25" customHeight="1" x14ac:dyDescent="0.2">
      <c r="A696" s="311"/>
      <c r="B696" s="318"/>
      <c r="C696" s="319"/>
      <c r="D696" s="288"/>
      <c r="E696" s="187"/>
      <c r="F696" s="187"/>
      <c r="G696" s="187"/>
      <c r="H696" s="187"/>
      <c r="I696" s="187"/>
      <c r="J696" s="187"/>
      <c r="K696" s="187"/>
      <c r="L696" s="187"/>
      <c r="M696" s="187"/>
      <c r="N696" s="187"/>
      <c r="O696" s="187"/>
      <c r="P696" s="187"/>
    </row>
    <row r="697" spans="1:16" ht="11.25" customHeight="1" x14ac:dyDescent="0.2">
      <c r="A697" s="311"/>
      <c r="B697" s="318"/>
      <c r="C697" s="319"/>
      <c r="D697" s="288"/>
      <c r="E697" s="187"/>
      <c r="F697" s="187"/>
      <c r="G697" s="187"/>
      <c r="H697" s="187"/>
      <c r="I697" s="187"/>
      <c r="J697" s="187"/>
      <c r="K697" s="187"/>
      <c r="L697" s="187"/>
      <c r="M697" s="187"/>
      <c r="N697" s="187"/>
      <c r="O697" s="187"/>
      <c r="P697" s="187"/>
    </row>
    <row r="698" spans="1:16" ht="11.25" customHeight="1" x14ac:dyDescent="0.2">
      <c r="A698" s="311"/>
      <c r="B698" s="318"/>
      <c r="C698" s="319"/>
      <c r="D698" s="288"/>
      <c r="E698" s="187"/>
      <c r="F698" s="187"/>
      <c r="G698" s="187"/>
      <c r="H698" s="187"/>
      <c r="I698" s="187"/>
      <c r="J698" s="187"/>
      <c r="K698" s="187"/>
      <c r="L698" s="187"/>
      <c r="M698" s="187"/>
      <c r="N698" s="187"/>
      <c r="O698" s="187"/>
      <c r="P698" s="187"/>
    </row>
    <row r="699" spans="1:16" ht="11.25" customHeight="1" x14ac:dyDescent="0.2">
      <c r="A699" s="311"/>
      <c r="B699" s="318"/>
      <c r="C699" s="319"/>
      <c r="D699" s="288"/>
      <c r="E699" s="187"/>
      <c r="F699" s="187"/>
      <c r="G699" s="187"/>
      <c r="H699" s="187"/>
      <c r="I699" s="187"/>
      <c r="J699" s="187"/>
      <c r="K699" s="187"/>
      <c r="L699" s="187"/>
      <c r="M699" s="187"/>
      <c r="N699" s="187"/>
      <c r="O699" s="187"/>
      <c r="P699" s="187"/>
    </row>
    <row r="700" spans="1:16" ht="11.25" customHeight="1" x14ac:dyDescent="0.2">
      <c r="A700" s="311"/>
      <c r="B700" s="318"/>
      <c r="C700" s="319"/>
      <c r="D700" s="288"/>
      <c r="E700" s="187"/>
      <c r="F700" s="187"/>
      <c r="G700" s="187"/>
      <c r="H700" s="187"/>
      <c r="I700" s="187"/>
      <c r="J700" s="187"/>
      <c r="K700" s="187"/>
      <c r="L700" s="187"/>
      <c r="M700" s="187"/>
      <c r="N700" s="187"/>
      <c r="O700" s="187"/>
      <c r="P700" s="187"/>
    </row>
    <row r="701" spans="1:16" ht="11.25" customHeight="1" x14ac:dyDescent="0.2">
      <c r="A701" s="311"/>
      <c r="B701" s="318"/>
      <c r="C701" s="319"/>
      <c r="D701" s="288"/>
      <c r="E701" s="187"/>
      <c r="F701" s="187"/>
      <c r="G701" s="187"/>
      <c r="H701" s="187"/>
      <c r="I701" s="187"/>
      <c r="J701" s="187"/>
      <c r="K701" s="187"/>
      <c r="L701" s="187"/>
      <c r="M701" s="187"/>
      <c r="N701" s="187"/>
      <c r="O701" s="187"/>
      <c r="P701" s="187"/>
    </row>
    <row r="702" spans="1:16" ht="11.25" customHeight="1" x14ac:dyDescent="0.2">
      <c r="A702" s="311"/>
      <c r="B702" s="318"/>
      <c r="C702" s="319"/>
      <c r="D702" s="288"/>
      <c r="E702" s="187"/>
      <c r="F702" s="187"/>
      <c r="G702" s="187"/>
      <c r="H702" s="187"/>
      <c r="I702" s="187"/>
      <c r="J702" s="187"/>
      <c r="K702" s="187"/>
      <c r="L702" s="187"/>
      <c r="M702" s="187"/>
      <c r="N702" s="187"/>
      <c r="O702" s="187"/>
      <c r="P702" s="187"/>
    </row>
    <row r="703" spans="1:16" ht="11.25" customHeight="1" x14ac:dyDescent="0.2">
      <c r="A703" s="311"/>
      <c r="B703" s="318"/>
      <c r="C703" s="319"/>
      <c r="D703" s="288"/>
      <c r="E703" s="187"/>
      <c r="F703" s="187"/>
      <c r="G703" s="187"/>
      <c r="H703" s="187"/>
      <c r="I703" s="187"/>
      <c r="J703" s="187"/>
      <c r="K703" s="187"/>
      <c r="L703" s="187"/>
      <c r="M703" s="187"/>
      <c r="N703" s="187"/>
      <c r="O703" s="187"/>
      <c r="P703" s="187"/>
    </row>
    <row r="704" spans="1:16" ht="11.25" customHeight="1" x14ac:dyDescent="0.2">
      <c r="A704" s="311"/>
      <c r="B704" s="318"/>
      <c r="C704" s="319"/>
      <c r="D704" s="288"/>
      <c r="E704" s="187"/>
      <c r="F704" s="187"/>
      <c r="G704" s="187"/>
      <c r="H704" s="187"/>
      <c r="I704" s="187"/>
      <c r="J704" s="187"/>
      <c r="K704" s="187"/>
      <c r="L704" s="187"/>
      <c r="M704" s="187"/>
      <c r="N704" s="187"/>
      <c r="O704" s="187"/>
      <c r="P704" s="187"/>
    </row>
    <row r="705" spans="1:16" ht="11.25" customHeight="1" x14ac:dyDescent="0.2">
      <c r="A705" s="311"/>
      <c r="B705" s="318"/>
      <c r="C705" s="319"/>
      <c r="D705" s="288"/>
      <c r="E705" s="187"/>
      <c r="F705" s="187"/>
      <c r="G705" s="187"/>
      <c r="H705" s="187"/>
      <c r="I705" s="187"/>
      <c r="J705" s="187"/>
      <c r="K705" s="187"/>
      <c r="L705" s="187"/>
      <c r="M705" s="187"/>
      <c r="N705" s="187"/>
      <c r="O705" s="187"/>
      <c r="P705" s="187"/>
    </row>
    <row r="706" spans="1:16" ht="11.25" customHeight="1" x14ac:dyDescent="0.2">
      <c r="A706" s="311"/>
      <c r="B706" s="318"/>
      <c r="C706" s="319"/>
      <c r="D706" s="288"/>
      <c r="E706" s="187"/>
      <c r="F706" s="187"/>
      <c r="G706" s="187"/>
      <c r="H706" s="187"/>
      <c r="I706" s="187"/>
      <c r="J706" s="187"/>
      <c r="K706" s="187"/>
      <c r="L706" s="187"/>
      <c r="M706" s="187"/>
      <c r="N706" s="187"/>
      <c r="O706" s="187"/>
      <c r="P706" s="187"/>
    </row>
    <row r="707" spans="1:16" ht="11.25" customHeight="1" x14ac:dyDescent="0.2">
      <c r="A707" s="311"/>
      <c r="B707" s="318"/>
      <c r="C707" s="319"/>
      <c r="D707" s="288"/>
      <c r="E707" s="187"/>
      <c r="F707" s="187"/>
      <c r="G707" s="187"/>
      <c r="H707" s="187"/>
      <c r="I707" s="187"/>
      <c r="J707" s="187"/>
      <c r="K707" s="187"/>
      <c r="L707" s="187"/>
      <c r="M707" s="187"/>
      <c r="N707" s="187"/>
      <c r="O707" s="187"/>
      <c r="P707" s="187"/>
    </row>
    <row r="708" spans="1:16" ht="11.25" customHeight="1" x14ac:dyDescent="0.2">
      <c r="A708" s="311"/>
      <c r="B708" s="318"/>
      <c r="C708" s="319"/>
      <c r="D708" s="288"/>
      <c r="E708" s="187"/>
      <c r="F708" s="187"/>
      <c r="G708" s="187"/>
      <c r="H708" s="187"/>
      <c r="I708" s="187"/>
      <c r="J708" s="187"/>
      <c r="K708" s="187"/>
      <c r="L708" s="187"/>
      <c r="M708" s="187"/>
      <c r="N708" s="187"/>
      <c r="O708" s="187"/>
      <c r="P708" s="187"/>
    </row>
    <row r="709" spans="1:16" ht="11.25" customHeight="1" x14ac:dyDescent="0.2">
      <c r="A709" s="311"/>
      <c r="B709" s="318"/>
      <c r="C709" s="319"/>
      <c r="D709" s="288"/>
      <c r="E709" s="187"/>
      <c r="F709" s="187"/>
      <c r="G709" s="187"/>
      <c r="H709" s="187"/>
      <c r="I709" s="187"/>
      <c r="J709" s="187"/>
      <c r="K709" s="187"/>
      <c r="L709" s="187"/>
      <c r="M709" s="187"/>
      <c r="N709" s="187"/>
      <c r="O709" s="187"/>
      <c r="P709" s="187"/>
    </row>
    <row r="710" spans="1:16" ht="11.25" customHeight="1" x14ac:dyDescent="0.2">
      <c r="A710" s="311"/>
      <c r="B710" s="318"/>
      <c r="C710" s="319"/>
      <c r="D710" s="288"/>
      <c r="E710" s="187"/>
      <c r="F710" s="187"/>
      <c r="G710" s="187"/>
      <c r="H710" s="187"/>
      <c r="I710" s="187"/>
      <c r="J710" s="187"/>
      <c r="K710" s="187"/>
      <c r="L710" s="187"/>
      <c r="M710" s="187"/>
      <c r="N710" s="187"/>
      <c r="O710" s="187"/>
      <c r="P710" s="187"/>
    </row>
    <row r="711" spans="1:16" ht="11.25" customHeight="1" x14ac:dyDescent="0.2">
      <c r="A711" s="311"/>
      <c r="B711" s="318"/>
      <c r="C711" s="319"/>
      <c r="D711" s="288"/>
      <c r="E711" s="187"/>
      <c r="F711" s="187"/>
      <c r="G711" s="187"/>
      <c r="H711" s="187"/>
      <c r="I711" s="187"/>
      <c r="J711" s="187"/>
      <c r="K711" s="187"/>
      <c r="L711" s="187"/>
      <c r="M711" s="187"/>
      <c r="N711" s="187"/>
      <c r="O711" s="187"/>
      <c r="P711" s="187"/>
    </row>
    <row r="712" spans="1:16" ht="11.25" customHeight="1" x14ac:dyDescent="0.2">
      <c r="A712" s="311"/>
      <c r="B712" s="318"/>
      <c r="C712" s="319"/>
      <c r="D712" s="288"/>
      <c r="E712" s="187"/>
      <c r="F712" s="187"/>
      <c r="G712" s="187"/>
      <c r="H712" s="187"/>
      <c r="I712" s="187"/>
      <c r="J712" s="187"/>
      <c r="K712" s="187"/>
      <c r="L712" s="187"/>
      <c r="M712" s="187"/>
      <c r="N712" s="187"/>
      <c r="O712" s="187"/>
      <c r="P712" s="187"/>
    </row>
    <row r="713" spans="1:16" ht="11.25" customHeight="1" x14ac:dyDescent="0.2">
      <c r="A713" s="311"/>
      <c r="B713" s="318"/>
      <c r="C713" s="319"/>
      <c r="D713" s="288"/>
      <c r="E713" s="187"/>
      <c r="F713" s="187"/>
      <c r="G713" s="187"/>
      <c r="H713" s="187"/>
      <c r="I713" s="187"/>
      <c r="J713" s="187"/>
      <c r="K713" s="187"/>
      <c r="L713" s="187"/>
      <c r="M713" s="187"/>
      <c r="N713" s="187"/>
      <c r="O713" s="187"/>
      <c r="P713" s="187"/>
    </row>
    <row r="714" spans="1:16" ht="11.25" customHeight="1" x14ac:dyDescent="0.2">
      <c r="A714" s="311"/>
      <c r="B714" s="318"/>
      <c r="C714" s="319"/>
      <c r="D714" s="288"/>
      <c r="E714" s="187"/>
      <c r="F714" s="187"/>
      <c r="G714" s="187"/>
      <c r="H714" s="187"/>
      <c r="I714" s="187"/>
      <c r="J714" s="187"/>
      <c r="K714" s="187"/>
      <c r="L714" s="187"/>
      <c r="M714" s="187"/>
      <c r="N714" s="187"/>
      <c r="O714" s="187"/>
      <c r="P714" s="187"/>
    </row>
    <row r="715" spans="1:16" ht="11.25" customHeight="1" x14ac:dyDescent="0.2">
      <c r="A715" s="311"/>
      <c r="B715" s="318"/>
      <c r="C715" s="319"/>
      <c r="D715" s="288"/>
      <c r="E715" s="187"/>
      <c r="F715" s="187"/>
      <c r="G715" s="187"/>
      <c r="H715" s="187"/>
      <c r="I715" s="187"/>
      <c r="J715" s="187"/>
      <c r="K715" s="187"/>
      <c r="L715" s="187"/>
      <c r="M715" s="187"/>
      <c r="N715" s="187"/>
      <c r="O715" s="187"/>
      <c r="P715" s="187"/>
    </row>
    <row r="716" spans="1:16" ht="11.25" customHeight="1" x14ac:dyDescent="0.2">
      <c r="A716" s="311"/>
      <c r="B716" s="318"/>
      <c r="C716" s="319"/>
      <c r="D716" s="288"/>
      <c r="E716" s="187"/>
      <c r="F716" s="187"/>
      <c r="G716" s="187"/>
      <c r="H716" s="187"/>
      <c r="I716" s="187"/>
      <c r="J716" s="187"/>
      <c r="K716" s="187"/>
      <c r="L716" s="187"/>
      <c r="M716" s="187"/>
      <c r="N716" s="187"/>
      <c r="O716" s="187"/>
      <c r="P716" s="187"/>
    </row>
    <row r="717" spans="1:16" ht="11.25" customHeight="1" x14ac:dyDescent="0.2">
      <c r="A717" s="311"/>
      <c r="B717" s="318"/>
      <c r="C717" s="319"/>
      <c r="D717" s="288"/>
      <c r="E717" s="187"/>
      <c r="F717" s="187"/>
      <c r="G717" s="187"/>
      <c r="H717" s="187"/>
      <c r="I717" s="187"/>
      <c r="J717" s="187"/>
      <c r="K717" s="187"/>
      <c r="L717" s="187"/>
      <c r="M717" s="187"/>
      <c r="N717" s="187"/>
      <c r="O717" s="187"/>
      <c r="P717" s="187"/>
    </row>
    <row r="718" spans="1:16" ht="11.25" customHeight="1" x14ac:dyDescent="0.2">
      <c r="A718" s="311"/>
      <c r="B718" s="318"/>
      <c r="C718" s="319"/>
      <c r="D718" s="288"/>
      <c r="E718" s="187"/>
      <c r="F718" s="187"/>
      <c r="G718" s="187"/>
      <c r="H718" s="187"/>
      <c r="I718" s="187"/>
      <c r="J718" s="187"/>
      <c r="K718" s="187"/>
      <c r="L718" s="187"/>
      <c r="M718" s="187"/>
      <c r="N718" s="187"/>
      <c r="O718" s="187"/>
      <c r="P718" s="187"/>
    </row>
    <row r="719" spans="1:16" ht="11.25" customHeight="1" x14ac:dyDescent="0.2">
      <c r="A719" s="311"/>
      <c r="B719" s="318"/>
      <c r="C719" s="319"/>
      <c r="D719" s="288"/>
      <c r="E719" s="187"/>
      <c r="F719" s="187"/>
      <c r="G719" s="187"/>
      <c r="H719" s="187"/>
      <c r="I719" s="187"/>
      <c r="J719" s="187"/>
      <c r="K719" s="187"/>
      <c r="L719" s="187"/>
      <c r="M719" s="187"/>
      <c r="N719" s="187"/>
      <c r="O719" s="187"/>
      <c r="P719" s="187"/>
    </row>
    <row r="720" spans="1:16" ht="11.25" customHeight="1" x14ac:dyDescent="0.2">
      <c r="A720" s="311"/>
      <c r="B720" s="318"/>
      <c r="C720" s="319"/>
      <c r="D720" s="288"/>
      <c r="E720" s="187"/>
      <c r="F720" s="187"/>
      <c r="G720" s="187"/>
      <c r="H720" s="187"/>
      <c r="I720" s="187"/>
      <c r="J720" s="187"/>
      <c r="K720" s="187"/>
      <c r="L720" s="187"/>
      <c r="M720" s="187"/>
      <c r="N720" s="187"/>
      <c r="O720" s="187"/>
      <c r="P720" s="187"/>
    </row>
    <row r="721" spans="1:16" ht="11.25" customHeight="1" x14ac:dyDescent="0.2">
      <c r="A721" s="311"/>
      <c r="B721" s="318"/>
      <c r="C721" s="319"/>
      <c r="D721" s="288"/>
      <c r="E721" s="187"/>
      <c r="F721" s="187"/>
      <c r="G721" s="187"/>
      <c r="H721" s="187"/>
      <c r="I721" s="187"/>
      <c r="J721" s="187"/>
      <c r="K721" s="187"/>
      <c r="L721" s="187"/>
      <c r="M721" s="187"/>
      <c r="N721" s="187"/>
      <c r="O721" s="187"/>
      <c r="P721" s="187"/>
    </row>
    <row r="722" spans="1:16" ht="11.25" customHeight="1" x14ac:dyDescent="0.2">
      <c r="A722" s="311"/>
      <c r="B722" s="318"/>
      <c r="C722" s="319"/>
      <c r="D722" s="288"/>
      <c r="E722" s="187"/>
      <c r="F722" s="187"/>
      <c r="G722" s="187"/>
      <c r="H722" s="187"/>
      <c r="I722" s="187"/>
      <c r="J722" s="187"/>
      <c r="K722" s="187"/>
      <c r="L722" s="187"/>
      <c r="M722" s="187"/>
      <c r="N722" s="187"/>
      <c r="O722" s="187"/>
      <c r="P722" s="187"/>
    </row>
    <row r="723" spans="1:16" ht="11.25" customHeight="1" x14ac:dyDescent="0.2">
      <c r="A723" s="311"/>
      <c r="B723" s="318"/>
      <c r="C723" s="319"/>
      <c r="D723" s="288"/>
      <c r="E723" s="187"/>
      <c r="F723" s="187"/>
      <c r="G723" s="187"/>
      <c r="H723" s="187"/>
      <c r="I723" s="187"/>
      <c r="J723" s="187"/>
      <c r="K723" s="187"/>
      <c r="L723" s="187"/>
      <c r="M723" s="187"/>
      <c r="N723" s="187"/>
      <c r="O723" s="187"/>
      <c r="P723" s="187"/>
    </row>
    <row r="724" spans="1:16" ht="11.25" customHeight="1" x14ac:dyDescent="0.2">
      <c r="A724" s="311"/>
      <c r="B724" s="318"/>
      <c r="C724" s="319"/>
      <c r="D724" s="288"/>
      <c r="E724" s="187"/>
      <c r="F724" s="187"/>
      <c r="G724" s="187"/>
      <c r="H724" s="187"/>
      <c r="I724" s="187"/>
      <c r="J724" s="187"/>
      <c r="K724" s="187"/>
      <c r="L724" s="187"/>
      <c r="M724" s="187"/>
      <c r="N724" s="187"/>
      <c r="O724" s="187"/>
      <c r="P724" s="187"/>
    </row>
    <row r="725" spans="1:16" ht="11.25" customHeight="1" x14ac:dyDescent="0.2">
      <c r="A725" s="311"/>
      <c r="B725" s="318"/>
      <c r="C725" s="319"/>
      <c r="D725" s="288"/>
      <c r="E725" s="187"/>
      <c r="F725" s="187"/>
      <c r="G725" s="187"/>
      <c r="H725" s="187"/>
      <c r="I725" s="187"/>
      <c r="J725" s="187"/>
      <c r="K725" s="187"/>
      <c r="L725" s="187"/>
      <c r="M725" s="187"/>
      <c r="N725" s="187"/>
      <c r="O725" s="187"/>
      <c r="P725" s="187"/>
    </row>
    <row r="726" spans="1:16" ht="11.25" customHeight="1" x14ac:dyDescent="0.2">
      <c r="A726" s="311"/>
      <c r="B726" s="318"/>
      <c r="C726" s="319"/>
      <c r="D726" s="288"/>
      <c r="E726" s="187"/>
      <c r="F726" s="187"/>
      <c r="G726" s="187"/>
      <c r="H726" s="187"/>
      <c r="I726" s="187"/>
      <c r="J726" s="187"/>
      <c r="K726" s="187"/>
      <c r="L726" s="187"/>
      <c r="M726" s="187"/>
      <c r="N726" s="187"/>
      <c r="O726" s="187"/>
      <c r="P726" s="187"/>
    </row>
    <row r="727" spans="1:16" ht="11.25" customHeight="1" x14ac:dyDescent="0.2">
      <c r="A727" s="311"/>
      <c r="B727" s="318"/>
      <c r="C727" s="319"/>
      <c r="D727" s="288"/>
      <c r="E727" s="187"/>
      <c r="F727" s="187"/>
      <c r="G727" s="187"/>
      <c r="H727" s="187"/>
      <c r="I727" s="187"/>
      <c r="J727" s="187"/>
      <c r="K727" s="187"/>
      <c r="L727" s="187"/>
      <c r="M727" s="187"/>
      <c r="N727" s="187"/>
      <c r="O727" s="187"/>
      <c r="P727" s="187"/>
    </row>
    <row r="728" spans="1:16" ht="11.25" customHeight="1" x14ac:dyDescent="0.2">
      <c r="A728" s="311"/>
      <c r="B728" s="318"/>
      <c r="C728" s="319"/>
      <c r="D728" s="288"/>
      <c r="E728" s="187"/>
      <c r="F728" s="187"/>
      <c r="G728" s="187"/>
      <c r="H728" s="187"/>
      <c r="I728" s="187"/>
      <c r="J728" s="187"/>
      <c r="K728" s="187"/>
      <c r="L728" s="187"/>
      <c r="M728" s="187"/>
      <c r="N728" s="187"/>
      <c r="O728" s="187"/>
      <c r="P728" s="187"/>
    </row>
    <row r="729" spans="1:16" ht="11.25" customHeight="1" x14ac:dyDescent="0.2">
      <c r="A729" s="311"/>
      <c r="B729" s="318"/>
      <c r="C729" s="319"/>
      <c r="D729" s="288"/>
      <c r="E729" s="187"/>
      <c r="F729" s="187"/>
      <c r="G729" s="187"/>
      <c r="H729" s="187"/>
      <c r="I729" s="187"/>
      <c r="J729" s="187"/>
      <c r="K729" s="187"/>
      <c r="L729" s="187"/>
      <c r="M729" s="187"/>
      <c r="N729" s="187"/>
      <c r="O729" s="187"/>
      <c r="P729" s="187"/>
    </row>
    <row r="730" spans="1:16" ht="11.25" customHeight="1" x14ac:dyDescent="0.2">
      <c r="A730" s="311"/>
      <c r="B730" s="318"/>
      <c r="C730" s="319"/>
      <c r="D730" s="288"/>
      <c r="E730" s="187"/>
      <c r="F730" s="187"/>
      <c r="G730" s="187"/>
      <c r="H730" s="187"/>
      <c r="I730" s="187"/>
      <c r="J730" s="187"/>
      <c r="K730" s="187"/>
      <c r="L730" s="187"/>
      <c r="M730" s="187"/>
      <c r="N730" s="187"/>
      <c r="O730" s="187"/>
      <c r="P730" s="187"/>
    </row>
    <row r="731" spans="1:16" ht="11.25" customHeight="1" x14ac:dyDescent="0.2">
      <c r="A731" s="311"/>
      <c r="B731" s="318"/>
      <c r="C731" s="319"/>
      <c r="D731" s="288"/>
      <c r="E731" s="187"/>
      <c r="F731" s="187"/>
      <c r="G731" s="187"/>
      <c r="H731" s="187"/>
      <c r="I731" s="187"/>
      <c r="J731" s="187"/>
      <c r="K731" s="187"/>
      <c r="L731" s="187"/>
      <c r="M731" s="187"/>
      <c r="N731" s="187"/>
      <c r="O731" s="187"/>
      <c r="P731" s="187"/>
    </row>
    <row r="732" spans="1:16" ht="11.25" customHeight="1" x14ac:dyDescent="0.2">
      <c r="A732" s="311"/>
      <c r="B732" s="318"/>
      <c r="C732" s="319"/>
      <c r="D732" s="288"/>
      <c r="E732" s="187"/>
      <c r="F732" s="187"/>
      <c r="G732" s="187"/>
      <c r="H732" s="187"/>
      <c r="I732" s="187"/>
      <c r="J732" s="187"/>
      <c r="K732" s="187"/>
      <c r="L732" s="187"/>
      <c r="M732" s="187"/>
      <c r="N732" s="187"/>
      <c r="O732" s="187"/>
      <c r="P732" s="187"/>
    </row>
    <row r="733" spans="1:16" ht="11.25" customHeight="1" x14ac:dyDescent="0.2">
      <c r="A733" s="311"/>
      <c r="B733" s="318"/>
      <c r="C733" s="319"/>
      <c r="D733" s="288"/>
      <c r="E733" s="187"/>
      <c r="F733" s="187"/>
      <c r="G733" s="187"/>
      <c r="H733" s="187"/>
      <c r="I733" s="187"/>
      <c r="J733" s="187"/>
      <c r="K733" s="187"/>
      <c r="L733" s="187"/>
      <c r="M733" s="187"/>
      <c r="N733" s="187"/>
      <c r="O733" s="187"/>
      <c r="P733" s="187"/>
    </row>
    <row r="734" spans="1:16" ht="11.25" customHeight="1" x14ac:dyDescent="0.2">
      <c r="A734" s="311"/>
      <c r="B734" s="318"/>
      <c r="C734" s="319"/>
      <c r="D734" s="288"/>
      <c r="E734" s="187"/>
      <c r="F734" s="187"/>
      <c r="G734" s="187"/>
      <c r="H734" s="187"/>
      <c r="I734" s="187"/>
      <c r="J734" s="187"/>
      <c r="K734" s="187"/>
      <c r="L734" s="187"/>
      <c r="M734" s="187"/>
      <c r="N734" s="187"/>
      <c r="O734" s="187"/>
      <c r="P734" s="187"/>
    </row>
    <row r="735" spans="1:16" ht="11.25" customHeight="1" x14ac:dyDescent="0.2">
      <c r="A735" s="311"/>
      <c r="B735" s="318"/>
      <c r="C735" s="319"/>
      <c r="D735" s="288"/>
      <c r="E735" s="187"/>
      <c r="F735" s="187"/>
      <c r="G735" s="187"/>
      <c r="H735" s="187"/>
      <c r="I735" s="187"/>
      <c r="J735" s="187"/>
      <c r="K735" s="187"/>
      <c r="L735" s="187"/>
      <c r="M735" s="187"/>
      <c r="N735" s="187"/>
      <c r="O735" s="187"/>
      <c r="P735" s="187"/>
    </row>
    <row r="736" spans="1:16" ht="11.25" customHeight="1" x14ac:dyDescent="0.2">
      <c r="A736" s="311"/>
      <c r="B736" s="318"/>
      <c r="C736" s="319"/>
      <c r="D736" s="288"/>
      <c r="E736" s="187"/>
      <c r="F736" s="187"/>
      <c r="G736" s="187"/>
      <c r="H736" s="187"/>
      <c r="I736" s="187"/>
      <c r="J736" s="187"/>
      <c r="K736" s="187"/>
      <c r="L736" s="187"/>
      <c r="M736" s="187"/>
      <c r="N736" s="187"/>
      <c r="O736" s="187"/>
      <c r="P736" s="187"/>
    </row>
    <row r="737" spans="1:16" ht="11.25" customHeight="1" x14ac:dyDescent="0.2">
      <c r="A737" s="311"/>
      <c r="B737" s="318"/>
      <c r="C737" s="319"/>
      <c r="D737" s="288"/>
      <c r="E737" s="187"/>
      <c r="F737" s="187"/>
      <c r="G737" s="187"/>
      <c r="H737" s="187"/>
      <c r="I737" s="187"/>
      <c r="J737" s="187"/>
      <c r="K737" s="187"/>
      <c r="L737" s="187"/>
      <c r="M737" s="187"/>
      <c r="N737" s="187"/>
      <c r="O737" s="187"/>
      <c r="P737" s="187"/>
    </row>
    <row r="738" spans="1:16" ht="11.25" customHeight="1" x14ac:dyDescent="0.2">
      <c r="A738" s="311"/>
      <c r="B738" s="318"/>
      <c r="C738" s="319"/>
      <c r="D738" s="288"/>
      <c r="E738" s="187"/>
      <c r="F738" s="187"/>
      <c r="G738" s="187"/>
      <c r="H738" s="187"/>
      <c r="I738" s="187"/>
      <c r="J738" s="187"/>
      <c r="K738" s="187"/>
      <c r="L738" s="187"/>
      <c r="M738" s="187"/>
      <c r="N738" s="187"/>
      <c r="O738" s="187"/>
      <c r="P738" s="187"/>
    </row>
    <row r="739" spans="1:16" ht="11.25" customHeight="1" x14ac:dyDescent="0.2">
      <c r="A739" s="311"/>
      <c r="B739" s="318"/>
      <c r="C739" s="319"/>
      <c r="D739" s="288"/>
      <c r="E739" s="187"/>
      <c r="F739" s="187"/>
      <c r="G739" s="187"/>
      <c r="H739" s="187"/>
      <c r="I739" s="187"/>
      <c r="J739" s="187"/>
      <c r="K739" s="187"/>
      <c r="L739" s="187"/>
      <c r="M739" s="187"/>
      <c r="N739" s="187"/>
      <c r="O739" s="187"/>
      <c r="P739" s="187"/>
    </row>
    <row r="740" spans="1:16" ht="11.25" customHeight="1" x14ac:dyDescent="0.2">
      <c r="A740" s="311"/>
      <c r="B740" s="318"/>
      <c r="C740" s="319"/>
      <c r="D740" s="288"/>
      <c r="E740" s="187"/>
      <c r="F740" s="187"/>
      <c r="G740" s="187"/>
      <c r="H740" s="187"/>
      <c r="I740" s="187"/>
      <c r="J740" s="187"/>
      <c r="K740" s="187"/>
      <c r="L740" s="187"/>
      <c r="M740" s="187"/>
      <c r="N740" s="187"/>
      <c r="O740" s="187"/>
      <c r="P740" s="187"/>
    </row>
    <row r="741" spans="1:16" ht="11.25" customHeight="1" x14ac:dyDescent="0.2">
      <c r="A741" s="311"/>
      <c r="B741" s="318"/>
      <c r="C741" s="319"/>
      <c r="D741" s="288"/>
      <c r="E741" s="187"/>
      <c r="F741" s="187"/>
      <c r="G741" s="187"/>
      <c r="H741" s="187"/>
      <c r="I741" s="187"/>
      <c r="J741" s="187"/>
      <c r="K741" s="187"/>
      <c r="L741" s="187"/>
      <c r="M741" s="187"/>
      <c r="N741" s="187"/>
      <c r="O741" s="187"/>
      <c r="P741" s="187"/>
    </row>
    <row r="742" spans="1:16" ht="11.25" customHeight="1" x14ac:dyDescent="0.2">
      <c r="A742" s="311"/>
      <c r="B742" s="318"/>
      <c r="C742" s="319"/>
      <c r="D742" s="288"/>
      <c r="E742" s="187"/>
      <c r="F742" s="187"/>
      <c r="G742" s="187"/>
      <c r="H742" s="187"/>
      <c r="I742" s="187"/>
      <c r="J742" s="187"/>
      <c r="K742" s="187"/>
      <c r="L742" s="187"/>
      <c r="M742" s="187"/>
      <c r="N742" s="187"/>
      <c r="O742" s="187"/>
      <c r="P742" s="187"/>
    </row>
    <row r="743" spans="1:16" ht="11.25" customHeight="1" x14ac:dyDescent="0.2">
      <c r="A743" s="311"/>
      <c r="B743" s="318"/>
      <c r="C743" s="319"/>
      <c r="D743" s="288"/>
      <c r="E743" s="187"/>
      <c r="F743" s="187"/>
      <c r="G743" s="187"/>
      <c r="H743" s="187"/>
      <c r="I743" s="187"/>
      <c r="J743" s="187"/>
      <c r="K743" s="187"/>
      <c r="L743" s="187"/>
      <c r="M743" s="187"/>
      <c r="N743" s="187"/>
      <c r="O743" s="187"/>
      <c r="P743" s="187"/>
    </row>
    <row r="744" spans="1:16" ht="11.25" customHeight="1" x14ac:dyDescent="0.2">
      <c r="A744" s="311"/>
      <c r="B744" s="318"/>
      <c r="C744" s="319"/>
      <c r="D744" s="288"/>
      <c r="E744" s="187"/>
      <c r="F744" s="187"/>
      <c r="G744" s="187"/>
      <c r="H744" s="187"/>
      <c r="I744" s="187"/>
      <c r="J744" s="187"/>
      <c r="K744" s="187"/>
      <c r="L744" s="187"/>
      <c r="M744" s="187"/>
      <c r="N744" s="187"/>
      <c r="O744" s="187"/>
      <c r="P744" s="187"/>
    </row>
    <row r="745" spans="1:16" ht="11.25" customHeight="1" x14ac:dyDescent="0.2">
      <c r="A745" s="311"/>
      <c r="B745" s="318"/>
      <c r="C745" s="319"/>
      <c r="D745" s="288"/>
      <c r="E745" s="187"/>
      <c r="F745" s="187"/>
      <c r="G745" s="187"/>
      <c r="H745" s="187"/>
      <c r="I745" s="187"/>
      <c r="J745" s="187"/>
      <c r="K745" s="187"/>
      <c r="L745" s="187"/>
      <c r="M745" s="187"/>
      <c r="N745" s="187"/>
      <c r="O745" s="187"/>
      <c r="P745" s="187"/>
    </row>
    <row r="746" spans="1:16" ht="11.25" customHeight="1" x14ac:dyDescent="0.2">
      <c r="A746" s="311"/>
      <c r="B746" s="318"/>
      <c r="C746" s="319"/>
      <c r="D746" s="288"/>
      <c r="E746" s="187"/>
      <c r="F746" s="187"/>
      <c r="G746" s="187"/>
      <c r="H746" s="187"/>
      <c r="I746" s="187"/>
      <c r="J746" s="187"/>
      <c r="K746" s="187"/>
      <c r="L746" s="187"/>
      <c r="M746" s="187"/>
      <c r="N746" s="187"/>
      <c r="O746" s="187"/>
      <c r="P746" s="187"/>
    </row>
    <row r="747" spans="1:16" ht="11.25" customHeight="1" x14ac:dyDescent="0.2">
      <c r="A747" s="311"/>
      <c r="B747" s="318"/>
      <c r="C747" s="319"/>
      <c r="D747" s="288"/>
      <c r="E747" s="187"/>
      <c r="F747" s="187"/>
      <c r="G747" s="187"/>
      <c r="H747" s="187"/>
      <c r="I747" s="187"/>
      <c r="J747" s="187"/>
      <c r="K747" s="187"/>
      <c r="L747" s="187"/>
      <c r="M747" s="187"/>
      <c r="N747" s="187"/>
      <c r="O747" s="187"/>
      <c r="P747" s="187"/>
    </row>
    <row r="748" spans="1:16" ht="11.25" customHeight="1" x14ac:dyDescent="0.2">
      <c r="A748" s="311"/>
      <c r="B748" s="318"/>
      <c r="C748" s="319"/>
      <c r="D748" s="288"/>
      <c r="E748" s="187"/>
      <c r="F748" s="187"/>
      <c r="G748" s="187"/>
      <c r="H748" s="187"/>
      <c r="I748" s="187"/>
      <c r="J748" s="187"/>
      <c r="K748" s="187"/>
      <c r="L748" s="187"/>
      <c r="M748" s="187"/>
      <c r="N748" s="187"/>
      <c r="O748" s="187"/>
      <c r="P748" s="187"/>
    </row>
    <row r="749" spans="1:16" ht="11.25" customHeight="1" x14ac:dyDescent="0.2">
      <c r="A749" s="311"/>
      <c r="B749" s="318"/>
      <c r="C749" s="319"/>
      <c r="D749" s="288"/>
      <c r="E749" s="187"/>
      <c r="F749" s="187"/>
      <c r="G749" s="187"/>
      <c r="H749" s="187"/>
      <c r="I749" s="187"/>
      <c r="J749" s="187"/>
      <c r="K749" s="187"/>
      <c r="L749" s="187"/>
      <c r="M749" s="187"/>
      <c r="N749" s="187"/>
      <c r="O749" s="187"/>
      <c r="P749" s="187"/>
    </row>
    <row r="750" spans="1:16" ht="11.25" customHeight="1" x14ac:dyDescent="0.2">
      <c r="A750" s="311"/>
      <c r="B750" s="318"/>
      <c r="C750" s="319"/>
      <c r="D750" s="288"/>
      <c r="E750" s="187"/>
      <c r="F750" s="187"/>
      <c r="G750" s="187"/>
      <c r="H750" s="187"/>
      <c r="I750" s="187"/>
      <c r="J750" s="187"/>
      <c r="K750" s="187"/>
      <c r="L750" s="187"/>
      <c r="M750" s="187"/>
      <c r="N750" s="187"/>
      <c r="O750" s="187"/>
      <c r="P750" s="187"/>
    </row>
    <row r="751" spans="1:16" ht="11.25" customHeight="1" x14ac:dyDescent="0.2">
      <c r="A751" s="311"/>
      <c r="B751" s="318"/>
      <c r="C751" s="319"/>
      <c r="D751" s="288"/>
      <c r="E751" s="187"/>
      <c r="F751" s="187"/>
      <c r="G751" s="187"/>
      <c r="H751" s="187"/>
      <c r="I751" s="187"/>
      <c r="J751" s="187"/>
      <c r="K751" s="187"/>
      <c r="L751" s="187"/>
      <c r="M751" s="187"/>
      <c r="N751" s="187"/>
      <c r="O751" s="187"/>
      <c r="P751" s="187"/>
    </row>
    <row r="752" spans="1:16" ht="11.25" customHeight="1" x14ac:dyDescent="0.2">
      <c r="A752" s="311"/>
      <c r="B752" s="318"/>
      <c r="C752" s="319"/>
      <c r="D752" s="288"/>
      <c r="E752" s="187"/>
      <c r="F752" s="187"/>
      <c r="G752" s="187"/>
      <c r="H752" s="187"/>
      <c r="I752" s="187"/>
      <c r="J752" s="187"/>
      <c r="K752" s="187"/>
      <c r="L752" s="187"/>
      <c r="M752" s="187"/>
      <c r="N752" s="187"/>
      <c r="O752" s="187"/>
      <c r="P752" s="187"/>
    </row>
    <row r="753" spans="1:16" ht="11.25" customHeight="1" x14ac:dyDescent="0.2">
      <c r="A753" s="311"/>
      <c r="B753" s="318"/>
      <c r="C753" s="319"/>
      <c r="D753" s="288"/>
      <c r="E753" s="187"/>
      <c r="F753" s="187"/>
      <c r="G753" s="187"/>
      <c r="H753" s="187"/>
      <c r="I753" s="187"/>
      <c r="J753" s="187"/>
      <c r="K753" s="187"/>
      <c r="L753" s="187"/>
      <c r="M753" s="187"/>
      <c r="N753" s="187"/>
      <c r="O753" s="187"/>
      <c r="P753" s="187"/>
    </row>
    <row r="754" spans="1:16" ht="11.25" customHeight="1" x14ac:dyDescent="0.2">
      <c r="A754" s="311"/>
      <c r="B754" s="318"/>
      <c r="C754" s="319"/>
      <c r="D754" s="288"/>
      <c r="E754" s="187"/>
      <c r="F754" s="187"/>
      <c r="G754" s="187"/>
      <c r="H754" s="187"/>
      <c r="I754" s="187"/>
      <c r="J754" s="187"/>
      <c r="K754" s="187"/>
      <c r="L754" s="187"/>
      <c r="M754" s="187"/>
      <c r="N754" s="187"/>
      <c r="O754" s="187"/>
      <c r="P754" s="187"/>
    </row>
    <row r="755" spans="1:16" ht="11.25" customHeight="1" x14ac:dyDescent="0.2">
      <c r="A755" s="311"/>
      <c r="B755" s="318"/>
      <c r="C755" s="319"/>
      <c r="D755" s="288"/>
      <c r="E755" s="187"/>
      <c r="F755" s="187"/>
      <c r="G755" s="187"/>
      <c r="H755" s="187"/>
      <c r="I755" s="187"/>
      <c r="J755" s="187"/>
      <c r="K755" s="187"/>
      <c r="L755" s="187"/>
      <c r="M755" s="187"/>
      <c r="N755" s="187"/>
      <c r="O755" s="187"/>
      <c r="P755" s="187"/>
    </row>
    <row r="756" spans="1:16" ht="11.25" customHeight="1" x14ac:dyDescent="0.2">
      <c r="A756" s="311"/>
      <c r="B756" s="318"/>
      <c r="C756" s="319"/>
      <c r="D756" s="288"/>
      <c r="E756" s="187"/>
      <c r="F756" s="187"/>
      <c r="G756" s="187"/>
      <c r="H756" s="187"/>
      <c r="I756" s="187"/>
      <c r="J756" s="187"/>
      <c r="K756" s="187"/>
      <c r="L756" s="187"/>
      <c r="M756" s="187"/>
      <c r="N756" s="187"/>
      <c r="O756" s="187"/>
      <c r="P756" s="187"/>
    </row>
    <row r="757" spans="1:16" ht="11.25" customHeight="1" x14ac:dyDescent="0.2">
      <c r="A757" s="311"/>
      <c r="B757" s="318"/>
      <c r="C757" s="319"/>
      <c r="D757" s="288"/>
      <c r="E757" s="187"/>
      <c r="F757" s="187"/>
      <c r="G757" s="187"/>
      <c r="H757" s="187"/>
      <c r="I757" s="187"/>
      <c r="J757" s="187"/>
      <c r="K757" s="187"/>
      <c r="L757" s="187"/>
      <c r="M757" s="187"/>
      <c r="N757" s="187"/>
      <c r="O757" s="187"/>
      <c r="P757" s="187"/>
    </row>
    <row r="758" spans="1:16" ht="11.25" customHeight="1" x14ac:dyDescent="0.2">
      <c r="A758" s="311"/>
      <c r="B758" s="318"/>
      <c r="C758" s="319"/>
      <c r="D758" s="288"/>
      <c r="E758" s="187"/>
      <c r="F758" s="187"/>
      <c r="G758" s="187"/>
      <c r="H758" s="187"/>
      <c r="I758" s="187"/>
      <c r="J758" s="187"/>
      <c r="K758" s="187"/>
      <c r="L758" s="187"/>
      <c r="M758" s="187"/>
      <c r="N758" s="187"/>
      <c r="O758" s="187"/>
      <c r="P758" s="187"/>
    </row>
    <row r="759" spans="1:16" ht="11.25" customHeight="1" x14ac:dyDescent="0.2">
      <c r="A759" s="311"/>
      <c r="B759" s="318"/>
      <c r="C759" s="319"/>
      <c r="D759" s="288"/>
      <c r="E759" s="187"/>
      <c r="F759" s="187"/>
      <c r="G759" s="187"/>
      <c r="H759" s="187"/>
      <c r="I759" s="187"/>
      <c r="J759" s="187"/>
      <c r="K759" s="187"/>
      <c r="L759" s="187"/>
      <c r="M759" s="187"/>
      <c r="N759" s="187"/>
      <c r="O759" s="187"/>
      <c r="P759" s="187"/>
    </row>
    <row r="760" spans="1:16" ht="11.25" customHeight="1" x14ac:dyDescent="0.2">
      <c r="A760" s="311"/>
      <c r="B760" s="318"/>
      <c r="C760" s="319"/>
      <c r="D760" s="288"/>
      <c r="E760" s="187"/>
      <c r="F760" s="187"/>
      <c r="G760" s="187"/>
      <c r="H760" s="187"/>
      <c r="I760" s="187"/>
      <c r="J760" s="187"/>
      <c r="K760" s="187"/>
      <c r="L760" s="187"/>
      <c r="M760" s="187"/>
      <c r="N760" s="187"/>
      <c r="O760" s="187"/>
      <c r="P760" s="187"/>
    </row>
    <row r="761" spans="1:16" ht="11.25" customHeight="1" x14ac:dyDescent="0.2">
      <c r="A761" s="311"/>
      <c r="B761" s="318"/>
      <c r="C761" s="319"/>
      <c r="D761" s="288"/>
      <c r="E761" s="187"/>
      <c r="F761" s="187"/>
      <c r="G761" s="187"/>
      <c r="H761" s="187"/>
      <c r="I761" s="187"/>
      <c r="J761" s="187"/>
      <c r="K761" s="187"/>
      <c r="L761" s="187"/>
      <c r="M761" s="187"/>
      <c r="N761" s="187"/>
      <c r="O761" s="187"/>
      <c r="P761" s="187"/>
    </row>
    <row r="762" spans="1:16" ht="11.25" customHeight="1" x14ac:dyDescent="0.2">
      <c r="A762" s="311"/>
      <c r="B762" s="318"/>
      <c r="C762" s="319"/>
      <c r="D762" s="288"/>
      <c r="E762" s="187"/>
      <c r="F762" s="187"/>
      <c r="G762" s="187"/>
      <c r="H762" s="187"/>
      <c r="I762" s="187"/>
      <c r="J762" s="187"/>
      <c r="K762" s="187"/>
      <c r="L762" s="187"/>
      <c r="M762" s="187"/>
      <c r="N762" s="187"/>
      <c r="O762" s="187"/>
      <c r="P762" s="187"/>
    </row>
    <row r="763" spans="1:16" ht="11.25" customHeight="1" x14ac:dyDescent="0.2">
      <c r="A763" s="311"/>
      <c r="B763" s="318"/>
      <c r="C763" s="319"/>
      <c r="D763" s="288"/>
      <c r="E763" s="187"/>
      <c r="F763" s="187"/>
      <c r="G763" s="187"/>
      <c r="H763" s="187"/>
      <c r="I763" s="187"/>
      <c r="J763" s="187"/>
      <c r="K763" s="187"/>
      <c r="L763" s="187"/>
      <c r="M763" s="187"/>
      <c r="N763" s="187"/>
      <c r="O763" s="187"/>
      <c r="P763" s="187"/>
    </row>
    <row r="764" spans="1:16" ht="11.25" customHeight="1" x14ac:dyDescent="0.2">
      <c r="A764" s="311"/>
      <c r="B764" s="318"/>
      <c r="C764" s="319"/>
      <c r="D764" s="288"/>
      <c r="E764" s="187"/>
      <c r="F764" s="187"/>
      <c r="G764" s="187"/>
      <c r="H764" s="187"/>
      <c r="I764" s="187"/>
      <c r="J764" s="187"/>
      <c r="K764" s="187"/>
      <c r="L764" s="187"/>
      <c r="M764" s="187"/>
      <c r="N764" s="187"/>
      <c r="O764" s="187"/>
      <c r="P764" s="187"/>
    </row>
    <row r="765" spans="1:16" ht="11.25" customHeight="1" x14ac:dyDescent="0.2">
      <c r="A765" s="311"/>
      <c r="B765" s="318"/>
      <c r="C765" s="319"/>
      <c r="D765" s="288"/>
      <c r="E765" s="187"/>
      <c r="F765" s="187"/>
      <c r="G765" s="187"/>
      <c r="H765" s="187"/>
      <c r="I765" s="187"/>
      <c r="J765" s="187"/>
      <c r="K765" s="187"/>
      <c r="L765" s="187"/>
      <c r="M765" s="187"/>
      <c r="N765" s="187"/>
      <c r="O765" s="187"/>
      <c r="P765" s="187"/>
    </row>
    <row r="766" spans="1:16" ht="11.25" customHeight="1" x14ac:dyDescent="0.2">
      <c r="A766" s="311"/>
      <c r="B766" s="318"/>
      <c r="C766" s="319"/>
      <c r="D766" s="288"/>
      <c r="E766" s="187"/>
      <c r="F766" s="187"/>
      <c r="G766" s="187"/>
      <c r="H766" s="187"/>
      <c r="I766" s="187"/>
      <c r="J766" s="187"/>
      <c r="K766" s="187"/>
      <c r="L766" s="187"/>
      <c r="M766" s="187"/>
      <c r="N766" s="187"/>
      <c r="O766" s="187"/>
      <c r="P766" s="187"/>
    </row>
    <row r="767" spans="1:16" ht="11.25" customHeight="1" x14ac:dyDescent="0.2">
      <c r="A767" s="311"/>
      <c r="B767" s="318"/>
      <c r="C767" s="319"/>
      <c r="D767" s="288"/>
      <c r="E767" s="187"/>
      <c r="F767" s="187"/>
      <c r="G767" s="187"/>
      <c r="H767" s="187"/>
      <c r="I767" s="187"/>
      <c r="J767" s="187"/>
      <c r="K767" s="187"/>
      <c r="L767" s="187"/>
      <c r="M767" s="187"/>
      <c r="N767" s="187"/>
      <c r="O767" s="187"/>
      <c r="P767" s="187"/>
    </row>
    <row r="768" spans="1:16" ht="11.25" customHeight="1" x14ac:dyDescent="0.2">
      <c r="A768" s="311"/>
      <c r="B768" s="318"/>
      <c r="C768" s="319"/>
      <c r="D768" s="288"/>
      <c r="E768" s="187"/>
      <c r="F768" s="187"/>
      <c r="G768" s="187"/>
      <c r="H768" s="187"/>
      <c r="I768" s="187"/>
      <c r="J768" s="187"/>
      <c r="K768" s="187"/>
      <c r="L768" s="187"/>
      <c r="M768" s="187"/>
      <c r="N768" s="187"/>
      <c r="O768" s="187"/>
      <c r="P768" s="187"/>
    </row>
    <row r="769" spans="1:16" ht="11.25" customHeight="1" x14ac:dyDescent="0.2">
      <c r="A769" s="311"/>
      <c r="B769" s="318"/>
      <c r="C769" s="319"/>
      <c r="D769" s="288"/>
      <c r="E769" s="187"/>
      <c r="F769" s="187"/>
      <c r="G769" s="187"/>
      <c r="H769" s="187"/>
      <c r="I769" s="187"/>
      <c r="J769" s="187"/>
      <c r="K769" s="187"/>
      <c r="L769" s="187"/>
      <c r="M769" s="187"/>
      <c r="N769" s="187"/>
      <c r="O769" s="187"/>
      <c r="P769" s="187"/>
    </row>
    <row r="770" spans="1:16" ht="11.25" customHeight="1" x14ac:dyDescent="0.2">
      <c r="A770" s="311"/>
      <c r="B770" s="318"/>
      <c r="C770" s="319"/>
      <c r="D770" s="288"/>
      <c r="E770" s="187"/>
      <c r="F770" s="187"/>
      <c r="G770" s="187"/>
      <c r="H770" s="187"/>
      <c r="I770" s="187"/>
      <c r="J770" s="187"/>
      <c r="K770" s="187"/>
      <c r="L770" s="187"/>
      <c r="M770" s="187"/>
      <c r="N770" s="187"/>
      <c r="O770" s="187"/>
      <c r="P770" s="187"/>
    </row>
    <row r="771" spans="1:16" ht="11.25" customHeight="1" x14ac:dyDescent="0.2">
      <c r="A771" s="311"/>
      <c r="B771" s="318"/>
      <c r="C771" s="319"/>
      <c r="D771" s="288"/>
      <c r="E771" s="187"/>
      <c r="F771" s="187"/>
      <c r="G771" s="187"/>
      <c r="H771" s="187"/>
      <c r="I771" s="187"/>
      <c r="J771" s="187"/>
      <c r="K771" s="187"/>
      <c r="L771" s="187"/>
      <c r="M771" s="187"/>
      <c r="N771" s="187"/>
      <c r="O771" s="187"/>
      <c r="P771" s="187"/>
    </row>
    <row r="772" spans="1:16" ht="11.25" customHeight="1" x14ac:dyDescent="0.2">
      <c r="A772" s="311"/>
      <c r="B772" s="318"/>
      <c r="C772" s="319"/>
      <c r="D772" s="288"/>
      <c r="E772" s="187"/>
      <c r="F772" s="187"/>
      <c r="G772" s="187"/>
      <c r="H772" s="187"/>
      <c r="I772" s="187"/>
      <c r="J772" s="187"/>
      <c r="K772" s="187"/>
      <c r="L772" s="187"/>
      <c r="M772" s="187"/>
      <c r="N772" s="187"/>
      <c r="O772" s="187"/>
      <c r="P772" s="187"/>
    </row>
    <row r="773" spans="1:16" ht="11.25" customHeight="1" x14ac:dyDescent="0.2">
      <c r="A773" s="311"/>
      <c r="B773" s="318"/>
      <c r="C773" s="319"/>
      <c r="D773" s="288"/>
      <c r="E773" s="187"/>
      <c r="F773" s="187"/>
      <c r="G773" s="187"/>
      <c r="H773" s="187"/>
      <c r="I773" s="187"/>
      <c r="J773" s="187"/>
      <c r="K773" s="187"/>
      <c r="L773" s="187"/>
      <c r="M773" s="187"/>
      <c r="N773" s="187"/>
      <c r="O773" s="187"/>
      <c r="P773" s="187"/>
    </row>
    <row r="774" spans="1:16" ht="11.25" customHeight="1" x14ac:dyDescent="0.2">
      <c r="A774" s="311"/>
      <c r="B774" s="318"/>
      <c r="C774" s="319"/>
      <c r="D774" s="288"/>
      <c r="E774" s="187"/>
      <c r="F774" s="187"/>
      <c r="G774" s="187"/>
      <c r="H774" s="187"/>
      <c r="I774" s="187"/>
      <c r="J774" s="187"/>
      <c r="K774" s="187"/>
      <c r="L774" s="187"/>
      <c r="M774" s="187"/>
      <c r="N774" s="187"/>
      <c r="O774" s="187"/>
      <c r="P774" s="187"/>
    </row>
    <row r="775" spans="1:16" ht="11.25" customHeight="1" x14ac:dyDescent="0.2">
      <c r="A775" s="311"/>
      <c r="B775" s="318"/>
      <c r="C775" s="319"/>
      <c r="D775" s="288"/>
      <c r="E775" s="187"/>
      <c r="F775" s="187"/>
      <c r="G775" s="187"/>
      <c r="H775" s="187"/>
      <c r="I775" s="187"/>
      <c r="J775" s="187"/>
      <c r="K775" s="187"/>
      <c r="L775" s="187"/>
      <c r="M775" s="187"/>
      <c r="N775" s="187"/>
      <c r="O775" s="187"/>
      <c r="P775" s="187"/>
    </row>
    <row r="776" spans="1:16" ht="11.25" customHeight="1" x14ac:dyDescent="0.2">
      <c r="A776" s="311"/>
      <c r="B776" s="318"/>
      <c r="C776" s="319"/>
      <c r="D776" s="288"/>
      <c r="E776" s="187"/>
      <c r="F776" s="187"/>
      <c r="G776" s="187"/>
      <c r="H776" s="187"/>
      <c r="I776" s="187"/>
      <c r="J776" s="187"/>
      <c r="K776" s="187"/>
      <c r="L776" s="187"/>
      <c r="M776" s="187"/>
      <c r="N776" s="187"/>
      <c r="O776" s="187"/>
      <c r="P776" s="187"/>
    </row>
    <row r="777" spans="1:16" ht="11.25" customHeight="1" x14ac:dyDescent="0.2">
      <c r="A777" s="311"/>
      <c r="B777" s="318"/>
      <c r="C777" s="319"/>
      <c r="D777" s="288"/>
      <c r="E777" s="187"/>
      <c r="F777" s="187"/>
      <c r="G777" s="187"/>
      <c r="H777" s="187"/>
      <c r="I777" s="187"/>
      <c r="J777" s="187"/>
      <c r="K777" s="187"/>
      <c r="L777" s="187"/>
      <c r="M777" s="187"/>
      <c r="N777" s="187"/>
      <c r="O777" s="187"/>
      <c r="P777" s="187"/>
    </row>
    <row r="778" spans="1:16" ht="11.25" customHeight="1" x14ac:dyDescent="0.2">
      <c r="A778" s="311"/>
      <c r="B778" s="318"/>
      <c r="C778" s="319"/>
      <c r="D778" s="288"/>
      <c r="E778" s="187"/>
      <c r="F778" s="187"/>
      <c r="G778" s="187"/>
      <c r="H778" s="187"/>
      <c r="I778" s="187"/>
      <c r="J778" s="187"/>
      <c r="K778" s="187"/>
      <c r="L778" s="187"/>
      <c r="M778" s="187"/>
      <c r="N778" s="187"/>
      <c r="O778" s="187"/>
      <c r="P778" s="187"/>
    </row>
    <row r="779" spans="1:16" ht="11.25" customHeight="1" x14ac:dyDescent="0.2">
      <c r="A779" s="311"/>
      <c r="B779" s="318"/>
      <c r="C779" s="319"/>
      <c r="D779" s="288"/>
      <c r="E779" s="187"/>
      <c r="F779" s="187"/>
      <c r="G779" s="187"/>
      <c r="H779" s="187"/>
      <c r="I779" s="187"/>
      <c r="J779" s="187"/>
      <c r="K779" s="187"/>
      <c r="L779" s="187"/>
      <c r="M779" s="187"/>
      <c r="N779" s="187"/>
      <c r="O779" s="187"/>
      <c r="P779" s="187"/>
    </row>
    <row r="780" spans="1:16" ht="11.25" customHeight="1" x14ac:dyDescent="0.2">
      <c r="A780" s="311"/>
      <c r="B780" s="318"/>
      <c r="C780" s="319"/>
      <c r="D780" s="288"/>
      <c r="E780" s="187"/>
      <c r="F780" s="187"/>
      <c r="G780" s="187"/>
      <c r="H780" s="187"/>
      <c r="I780" s="187"/>
      <c r="J780" s="187"/>
      <c r="K780" s="187"/>
      <c r="L780" s="187"/>
      <c r="M780" s="187"/>
      <c r="N780" s="187"/>
      <c r="O780" s="187"/>
      <c r="P780" s="187"/>
    </row>
    <row r="781" spans="1:16" ht="11.25" customHeight="1" x14ac:dyDescent="0.2">
      <c r="A781" s="311"/>
      <c r="B781" s="318"/>
      <c r="C781" s="319"/>
      <c r="D781" s="288"/>
      <c r="E781" s="187"/>
      <c r="F781" s="187"/>
      <c r="G781" s="187"/>
      <c r="H781" s="187"/>
      <c r="I781" s="187"/>
      <c r="J781" s="187"/>
      <c r="K781" s="187"/>
      <c r="L781" s="187"/>
      <c r="M781" s="187"/>
      <c r="N781" s="187"/>
      <c r="O781" s="187"/>
      <c r="P781" s="187"/>
    </row>
    <row r="782" spans="1:16" ht="11.25" customHeight="1" x14ac:dyDescent="0.2">
      <c r="A782" s="311"/>
      <c r="B782" s="318"/>
      <c r="C782" s="319"/>
      <c r="D782" s="288"/>
      <c r="E782" s="187"/>
      <c r="F782" s="187"/>
      <c r="G782" s="187"/>
      <c r="H782" s="187"/>
      <c r="I782" s="187"/>
      <c r="J782" s="187"/>
      <c r="K782" s="187"/>
      <c r="L782" s="187"/>
      <c r="M782" s="187"/>
      <c r="N782" s="187"/>
      <c r="O782" s="187"/>
      <c r="P782" s="187"/>
    </row>
    <row r="783" spans="1:16" ht="11.25" customHeight="1" x14ac:dyDescent="0.2">
      <c r="A783" s="311"/>
      <c r="B783" s="318"/>
      <c r="C783" s="319"/>
      <c r="D783" s="288"/>
      <c r="E783" s="187"/>
      <c r="F783" s="187"/>
      <c r="G783" s="187"/>
      <c r="H783" s="187"/>
      <c r="I783" s="187"/>
      <c r="J783" s="187"/>
      <c r="K783" s="187"/>
      <c r="L783" s="187"/>
      <c r="M783" s="187"/>
      <c r="N783" s="187"/>
      <c r="O783" s="187"/>
      <c r="P783" s="187"/>
    </row>
    <row r="784" spans="1:16" ht="11.25" customHeight="1" x14ac:dyDescent="0.2">
      <c r="A784" s="311"/>
      <c r="B784" s="318"/>
      <c r="C784" s="319"/>
      <c r="D784" s="288"/>
      <c r="E784" s="187"/>
      <c r="F784" s="187"/>
      <c r="G784" s="187"/>
      <c r="H784" s="187"/>
      <c r="I784" s="187"/>
      <c r="J784" s="187"/>
      <c r="K784" s="187"/>
      <c r="L784" s="187"/>
      <c r="M784" s="187"/>
      <c r="N784" s="187"/>
      <c r="O784" s="187"/>
      <c r="P784" s="187"/>
    </row>
    <row r="785" spans="1:16" ht="11.25" customHeight="1" x14ac:dyDescent="0.2">
      <c r="A785" s="311"/>
      <c r="B785" s="318"/>
      <c r="C785" s="319"/>
      <c r="D785" s="288"/>
      <c r="E785" s="187"/>
      <c r="F785" s="187"/>
      <c r="G785" s="187"/>
      <c r="H785" s="187"/>
      <c r="I785" s="187"/>
      <c r="J785" s="187"/>
      <c r="K785" s="187"/>
      <c r="L785" s="187"/>
      <c r="M785" s="187"/>
      <c r="N785" s="187"/>
      <c r="O785" s="187"/>
      <c r="P785" s="187"/>
    </row>
    <row r="786" spans="1:16" ht="11.25" customHeight="1" x14ac:dyDescent="0.2">
      <c r="A786" s="311"/>
      <c r="B786" s="318"/>
      <c r="C786" s="319"/>
      <c r="D786" s="288"/>
      <c r="E786" s="187"/>
      <c r="F786" s="187"/>
      <c r="G786" s="187"/>
      <c r="H786" s="187"/>
      <c r="I786" s="187"/>
      <c r="J786" s="187"/>
      <c r="K786" s="187"/>
      <c r="L786" s="187"/>
      <c r="M786" s="187"/>
      <c r="N786" s="187"/>
      <c r="O786" s="187"/>
      <c r="P786" s="187"/>
    </row>
    <row r="787" spans="1:16" ht="11.25" customHeight="1" x14ac:dyDescent="0.2">
      <c r="A787" s="311"/>
      <c r="B787" s="318"/>
      <c r="C787" s="319"/>
      <c r="D787" s="288"/>
      <c r="E787" s="187"/>
      <c r="F787" s="187"/>
      <c r="G787" s="187"/>
      <c r="H787" s="187"/>
      <c r="I787" s="187"/>
      <c r="J787" s="187"/>
      <c r="K787" s="187"/>
      <c r="L787" s="187"/>
      <c r="M787" s="187"/>
      <c r="N787" s="187"/>
      <c r="O787" s="187"/>
      <c r="P787" s="187"/>
    </row>
    <row r="788" spans="1:16" ht="11.25" customHeight="1" x14ac:dyDescent="0.2">
      <c r="A788" s="311"/>
      <c r="B788" s="318"/>
      <c r="C788" s="319"/>
      <c r="D788" s="288"/>
      <c r="E788" s="187"/>
      <c r="F788" s="187"/>
      <c r="G788" s="187"/>
      <c r="H788" s="187"/>
      <c r="I788" s="187"/>
      <c r="J788" s="187"/>
      <c r="K788" s="187"/>
      <c r="L788" s="187"/>
      <c r="M788" s="187"/>
      <c r="N788" s="187"/>
      <c r="O788" s="187"/>
      <c r="P788" s="187"/>
    </row>
    <row r="789" spans="1:16" ht="11.25" customHeight="1" x14ac:dyDescent="0.2">
      <c r="A789" s="311"/>
      <c r="B789" s="318"/>
      <c r="C789" s="319"/>
      <c r="D789" s="288"/>
      <c r="E789" s="187"/>
      <c r="F789" s="187"/>
      <c r="G789" s="187"/>
      <c r="H789" s="187"/>
      <c r="I789" s="187"/>
      <c r="J789" s="187"/>
      <c r="K789" s="187"/>
      <c r="L789" s="187"/>
      <c r="M789" s="187"/>
      <c r="N789" s="187"/>
      <c r="O789" s="187"/>
      <c r="P789" s="187"/>
    </row>
    <row r="790" spans="1:16" ht="11.25" customHeight="1" x14ac:dyDescent="0.2">
      <c r="A790" s="311"/>
      <c r="B790" s="318"/>
      <c r="C790" s="319"/>
      <c r="D790" s="288"/>
      <c r="E790" s="187"/>
      <c r="F790" s="187"/>
      <c r="G790" s="187"/>
      <c r="H790" s="187"/>
      <c r="I790" s="187"/>
      <c r="J790" s="187"/>
      <c r="K790" s="187"/>
      <c r="L790" s="187"/>
      <c r="M790" s="187"/>
      <c r="N790" s="187"/>
      <c r="O790" s="187"/>
      <c r="P790" s="187"/>
    </row>
    <row r="791" spans="1:16" ht="11.25" customHeight="1" x14ac:dyDescent="0.2">
      <c r="A791" s="311"/>
      <c r="B791" s="318"/>
      <c r="C791" s="319"/>
      <c r="D791" s="288"/>
      <c r="E791" s="187"/>
      <c r="F791" s="187"/>
      <c r="G791" s="187"/>
      <c r="H791" s="187"/>
      <c r="I791" s="187"/>
      <c r="J791" s="187"/>
      <c r="K791" s="187"/>
      <c r="L791" s="187"/>
      <c r="M791" s="187"/>
      <c r="N791" s="187"/>
      <c r="O791" s="187"/>
      <c r="P791" s="187"/>
    </row>
    <row r="792" spans="1:16" ht="11.25" customHeight="1" x14ac:dyDescent="0.2">
      <c r="A792" s="311"/>
      <c r="B792" s="318"/>
      <c r="C792" s="319"/>
      <c r="D792" s="288"/>
      <c r="E792" s="187"/>
      <c r="F792" s="187"/>
      <c r="G792" s="187"/>
      <c r="H792" s="187"/>
      <c r="I792" s="187"/>
      <c r="J792" s="187"/>
      <c r="K792" s="187"/>
      <c r="L792" s="187"/>
      <c r="M792" s="187"/>
      <c r="N792" s="187"/>
      <c r="O792" s="187"/>
      <c r="P792" s="187"/>
    </row>
    <row r="793" spans="1:16" ht="11.25" customHeight="1" x14ac:dyDescent="0.2">
      <c r="A793" s="311"/>
      <c r="B793" s="318"/>
      <c r="C793" s="319"/>
      <c r="D793" s="288"/>
      <c r="E793" s="187"/>
      <c r="F793" s="187"/>
      <c r="G793" s="187"/>
      <c r="H793" s="187"/>
      <c r="I793" s="187"/>
      <c r="J793" s="187"/>
      <c r="K793" s="187"/>
      <c r="L793" s="187"/>
      <c r="M793" s="187"/>
      <c r="N793" s="187"/>
      <c r="O793" s="187"/>
      <c r="P793" s="187"/>
    </row>
    <row r="794" spans="1:16" ht="11.25" customHeight="1" x14ac:dyDescent="0.2">
      <c r="A794" s="311"/>
      <c r="B794" s="318"/>
      <c r="C794" s="319"/>
      <c r="D794" s="288"/>
      <c r="E794" s="187"/>
      <c r="F794" s="187"/>
      <c r="G794" s="187"/>
      <c r="H794" s="187"/>
      <c r="I794" s="187"/>
      <c r="J794" s="187"/>
      <c r="K794" s="187"/>
      <c r="L794" s="187"/>
      <c r="M794" s="187"/>
      <c r="N794" s="187"/>
      <c r="O794" s="187"/>
      <c r="P794" s="187"/>
    </row>
    <row r="795" spans="1:16" ht="11.25" customHeight="1" x14ac:dyDescent="0.2">
      <c r="A795" s="311"/>
      <c r="B795" s="318"/>
      <c r="C795" s="319"/>
      <c r="D795" s="288"/>
      <c r="E795" s="187"/>
      <c r="F795" s="187"/>
      <c r="G795" s="187"/>
      <c r="H795" s="187"/>
      <c r="I795" s="187"/>
      <c r="J795" s="187"/>
      <c r="K795" s="187"/>
      <c r="L795" s="187"/>
      <c r="M795" s="187"/>
      <c r="N795" s="187"/>
      <c r="O795" s="187"/>
      <c r="P795" s="187"/>
    </row>
    <row r="796" spans="1:16" ht="11.25" customHeight="1" x14ac:dyDescent="0.2">
      <c r="A796" s="311"/>
      <c r="B796" s="318"/>
      <c r="C796" s="319"/>
      <c r="D796" s="288"/>
      <c r="E796" s="187"/>
      <c r="F796" s="187"/>
      <c r="G796" s="187"/>
      <c r="H796" s="187"/>
      <c r="I796" s="187"/>
      <c r="J796" s="187"/>
      <c r="K796" s="187"/>
      <c r="L796" s="187"/>
      <c r="M796" s="187"/>
      <c r="N796" s="187"/>
      <c r="O796" s="187"/>
      <c r="P796" s="187"/>
    </row>
    <row r="797" spans="1:16" ht="11.25" customHeight="1" x14ac:dyDescent="0.2">
      <c r="A797" s="311"/>
      <c r="B797" s="318"/>
      <c r="C797" s="319"/>
      <c r="D797" s="288"/>
      <c r="E797" s="187"/>
      <c r="F797" s="187"/>
      <c r="G797" s="187"/>
      <c r="H797" s="187"/>
      <c r="I797" s="187"/>
      <c r="J797" s="187"/>
      <c r="K797" s="187"/>
      <c r="L797" s="187"/>
      <c r="M797" s="187"/>
      <c r="N797" s="187"/>
      <c r="O797" s="187"/>
      <c r="P797" s="187"/>
    </row>
    <row r="798" spans="1:16" ht="11.25" customHeight="1" x14ac:dyDescent="0.2">
      <c r="A798" s="311"/>
      <c r="B798" s="318"/>
      <c r="C798" s="319"/>
      <c r="D798" s="288"/>
      <c r="E798" s="187"/>
      <c r="F798" s="187"/>
      <c r="G798" s="187"/>
      <c r="H798" s="187"/>
      <c r="I798" s="187"/>
      <c r="J798" s="187"/>
      <c r="K798" s="187"/>
      <c r="L798" s="187"/>
      <c r="M798" s="187"/>
      <c r="N798" s="187"/>
      <c r="O798" s="187"/>
      <c r="P798" s="187"/>
    </row>
    <row r="799" spans="1:16" ht="11.25" customHeight="1" x14ac:dyDescent="0.2">
      <c r="A799" s="311"/>
      <c r="B799" s="318"/>
      <c r="C799" s="319"/>
      <c r="D799" s="288"/>
      <c r="E799" s="187"/>
      <c r="F799" s="187"/>
      <c r="G799" s="187"/>
      <c r="H799" s="187"/>
      <c r="I799" s="187"/>
      <c r="J799" s="187"/>
      <c r="K799" s="187"/>
      <c r="L799" s="187"/>
      <c r="M799" s="187"/>
      <c r="N799" s="187"/>
      <c r="O799" s="187"/>
      <c r="P799" s="187"/>
    </row>
    <row r="800" spans="1:16" ht="11.25" customHeight="1" x14ac:dyDescent="0.2">
      <c r="A800" s="311"/>
      <c r="B800" s="318"/>
      <c r="C800" s="319"/>
      <c r="D800" s="288"/>
      <c r="E800" s="187"/>
      <c r="F800" s="187"/>
      <c r="G800" s="187"/>
      <c r="H800" s="187"/>
      <c r="I800" s="187"/>
      <c r="J800" s="187"/>
      <c r="K800" s="187"/>
      <c r="L800" s="187"/>
      <c r="M800" s="187"/>
      <c r="N800" s="187"/>
      <c r="O800" s="187"/>
      <c r="P800" s="187"/>
    </row>
    <row r="801" spans="1:16" ht="11.25" customHeight="1" x14ac:dyDescent="0.2">
      <c r="A801" s="311"/>
      <c r="B801" s="318"/>
      <c r="C801" s="319"/>
      <c r="D801" s="288"/>
      <c r="E801" s="187"/>
      <c r="F801" s="187"/>
      <c r="G801" s="187"/>
      <c r="H801" s="187"/>
      <c r="I801" s="187"/>
      <c r="J801" s="187"/>
      <c r="K801" s="187"/>
      <c r="L801" s="187"/>
      <c r="M801" s="187"/>
      <c r="N801" s="187"/>
      <c r="O801" s="187"/>
      <c r="P801" s="187"/>
    </row>
    <row r="802" spans="1:16" ht="11.25" customHeight="1" x14ac:dyDescent="0.2">
      <c r="A802" s="311"/>
      <c r="B802" s="318"/>
      <c r="C802" s="319"/>
      <c r="D802" s="288"/>
      <c r="E802" s="187"/>
      <c r="F802" s="187"/>
      <c r="G802" s="187"/>
      <c r="H802" s="187"/>
      <c r="I802" s="187"/>
      <c r="J802" s="187"/>
      <c r="K802" s="187"/>
      <c r="L802" s="187"/>
      <c r="M802" s="187"/>
      <c r="N802" s="187"/>
      <c r="O802" s="187"/>
      <c r="P802" s="187"/>
    </row>
    <row r="803" spans="1:16" ht="11.25" customHeight="1" x14ac:dyDescent="0.2">
      <c r="A803" s="311"/>
      <c r="B803" s="318"/>
      <c r="C803" s="319"/>
      <c r="D803" s="288"/>
      <c r="E803" s="187"/>
      <c r="F803" s="187"/>
      <c r="G803" s="187"/>
      <c r="H803" s="187"/>
      <c r="I803" s="187"/>
      <c r="J803" s="187"/>
      <c r="K803" s="187"/>
      <c r="L803" s="187"/>
      <c r="M803" s="187"/>
      <c r="N803" s="187"/>
      <c r="O803" s="187"/>
      <c r="P803" s="187"/>
    </row>
    <row r="804" spans="1:16" ht="11.25" customHeight="1" x14ac:dyDescent="0.2">
      <c r="A804" s="311"/>
      <c r="B804" s="318"/>
      <c r="C804" s="319"/>
      <c r="D804" s="288"/>
      <c r="E804" s="187"/>
      <c r="F804" s="187"/>
      <c r="G804" s="187"/>
      <c r="H804" s="187"/>
      <c r="I804" s="187"/>
      <c r="J804" s="187"/>
      <c r="K804" s="187"/>
      <c r="L804" s="187"/>
      <c r="M804" s="187"/>
      <c r="N804" s="187"/>
      <c r="O804" s="187"/>
      <c r="P804" s="187"/>
    </row>
    <row r="805" spans="1:16" ht="11.25" customHeight="1" x14ac:dyDescent="0.2">
      <c r="A805" s="311"/>
      <c r="B805" s="318"/>
      <c r="C805" s="319"/>
      <c r="D805" s="288"/>
      <c r="E805" s="187"/>
      <c r="F805" s="187"/>
      <c r="G805" s="187"/>
      <c r="H805" s="187"/>
      <c r="I805" s="187"/>
      <c r="J805" s="187"/>
      <c r="K805" s="187"/>
      <c r="L805" s="187"/>
      <c r="M805" s="187"/>
      <c r="N805" s="187"/>
      <c r="O805" s="187"/>
      <c r="P805" s="187"/>
    </row>
    <row r="806" spans="1:16" ht="11.25" customHeight="1" x14ac:dyDescent="0.2">
      <c r="A806" s="311"/>
      <c r="B806" s="318"/>
      <c r="C806" s="319"/>
      <c r="D806" s="288"/>
      <c r="E806" s="187"/>
      <c r="F806" s="187"/>
      <c r="G806" s="187"/>
      <c r="H806" s="187"/>
      <c r="I806" s="187"/>
      <c r="J806" s="187"/>
      <c r="K806" s="187"/>
      <c r="L806" s="187"/>
      <c r="M806" s="187"/>
      <c r="N806" s="187"/>
      <c r="O806" s="187"/>
      <c r="P806" s="187"/>
    </row>
    <row r="807" spans="1:16" ht="11.25" customHeight="1" x14ac:dyDescent="0.2">
      <c r="A807" s="311"/>
      <c r="B807" s="318"/>
      <c r="C807" s="319"/>
      <c r="D807" s="288"/>
      <c r="E807" s="187"/>
      <c r="F807" s="187"/>
      <c r="G807" s="187"/>
      <c r="H807" s="187"/>
      <c r="I807" s="187"/>
      <c r="J807" s="187"/>
      <c r="K807" s="187"/>
      <c r="L807" s="187"/>
      <c r="M807" s="187"/>
      <c r="N807" s="187"/>
      <c r="O807" s="187"/>
      <c r="P807" s="187"/>
    </row>
    <row r="808" spans="1:16" ht="11.25" customHeight="1" x14ac:dyDescent="0.2">
      <c r="A808" s="311"/>
      <c r="B808" s="318"/>
      <c r="C808" s="319"/>
      <c r="D808" s="288"/>
      <c r="E808" s="187"/>
      <c r="F808" s="187"/>
      <c r="G808" s="187"/>
      <c r="H808" s="187"/>
      <c r="I808" s="187"/>
      <c r="J808" s="187"/>
      <c r="K808" s="187"/>
      <c r="L808" s="187"/>
      <c r="M808" s="187"/>
      <c r="N808" s="187"/>
      <c r="O808" s="187"/>
      <c r="P808" s="187"/>
    </row>
    <row r="809" spans="1:16" ht="11.25" customHeight="1" x14ac:dyDescent="0.2">
      <c r="A809" s="311"/>
      <c r="B809" s="318"/>
      <c r="C809" s="319"/>
      <c r="D809" s="288"/>
      <c r="E809" s="187"/>
      <c r="F809" s="187"/>
      <c r="G809" s="187"/>
      <c r="H809" s="187"/>
      <c r="I809" s="187"/>
      <c r="J809" s="187"/>
      <c r="K809" s="187"/>
      <c r="L809" s="187"/>
      <c r="M809" s="187"/>
      <c r="N809" s="187"/>
      <c r="O809" s="187"/>
      <c r="P809" s="187"/>
    </row>
    <row r="810" spans="1:16" ht="11.25" customHeight="1" x14ac:dyDescent="0.2">
      <c r="A810" s="311"/>
      <c r="B810" s="318"/>
      <c r="C810" s="319"/>
      <c r="D810" s="288"/>
      <c r="E810" s="187"/>
      <c r="F810" s="187"/>
      <c r="G810" s="187"/>
      <c r="H810" s="187"/>
      <c r="I810" s="187"/>
      <c r="J810" s="187"/>
      <c r="K810" s="187"/>
      <c r="L810" s="187"/>
      <c r="M810" s="187"/>
      <c r="N810" s="187"/>
      <c r="O810" s="187"/>
      <c r="P810" s="187"/>
    </row>
    <row r="811" spans="1:16" ht="11.25" customHeight="1" x14ac:dyDescent="0.2">
      <c r="A811" s="311"/>
      <c r="B811" s="318"/>
      <c r="C811" s="319"/>
      <c r="D811" s="288"/>
      <c r="E811" s="187"/>
      <c r="F811" s="187"/>
      <c r="G811" s="187"/>
      <c r="H811" s="187"/>
      <c r="I811" s="187"/>
      <c r="J811" s="187"/>
      <c r="K811" s="187"/>
      <c r="L811" s="187"/>
      <c r="M811" s="187"/>
      <c r="N811" s="187"/>
      <c r="O811" s="187"/>
      <c r="P811" s="187"/>
    </row>
    <row r="812" spans="1:16" ht="11.25" customHeight="1" x14ac:dyDescent="0.2">
      <c r="A812" s="311"/>
      <c r="B812" s="318"/>
      <c r="C812" s="319"/>
      <c r="D812" s="288"/>
      <c r="E812" s="187"/>
      <c r="F812" s="187"/>
      <c r="G812" s="187"/>
      <c r="H812" s="187"/>
      <c r="I812" s="187"/>
      <c r="J812" s="187"/>
      <c r="K812" s="187"/>
      <c r="L812" s="187"/>
      <c r="M812" s="187"/>
      <c r="N812" s="187"/>
      <c r="O812" s="187"/>
      <c r="P812" s="187"/>
    </row>
    <row r="813" spans="1:16" ht="11.25" customHeight="1" x14ac:dyDescent="0.2">
      <c r="A813" s="311"/>
      <c r="B813" s="318"/>
      <c r="C813" s="319"/>
      <c r="D813" s="288"/>
      <c r="E813" s="187"/>
      <c r="F813" s="187"/>
      <c r="G813" s="187"/>
      <c r="H813" s="187"/>
      <c r="I813" s="187"/>
      <c r="J813" s="187"/>
      <c r="K813" s="187"/>
      <c r="L813" s="187"/>
      <c r="M813" s="187"/>
      <c r="N813" s="187"/>
      <c r="O813" s="187"/>
      <c r="P813" s="187"/>
    </row>
    <row r="814" spans="1:16" ht="11.25" customHeight="1" x14ac:dyDescent="0.2">
      <c r="A814" s="311"/>
      <c r="B814" s="318"/>
      <c r="C814" s="319"/>
      <c r="D814" s="288"/>
      <c r="E814" s="187"/>
      <c r="F814" s="187"/>
      <c r="G814" s="187"/>
      <c r="H814" s="187"/>
      <c r="I814" s="187"/>
      <c r="J814" s="187"/>
      <c r="K814" s="187"/>
      <c r="L814" s="187"/>
      <c r="M814" s="187"/>
      <c r="N814" s="187"/>
      <c r="O814" s="187"/>
      <c r="P814" s="187"/>
    </row>
    <row r="815" spans="1:16" ht="11.25" customHeight="1" x14ac:dyDescent="0.2">
      <c r="A815" s="311"/>
      <c r="B815" s="318"/>
      <c r="C815" s="319"/>
      <c r="D815" s="288"/>
      <c r="E815" s="187"/>
      <c r="F815" s="187"/>
      <c r="G815" s="187"/>
      <c r="H815" s="187"/>
      <c r="I815" s="187"/>
      <c r="J815" s="187"/>
      <c r="K815" s="187"/>
      <c r="L815" s="187"/>
      <c r="M815" s="187"/>
      <c r="N815" s="187"/>
      <c r="O815" s="187"/>
      <c r="P815" s="187"/>
    </row>
    <row r="816" spans="1:16" ht="11.25" customHeight="1" x14ac:dyDescent="0.2">
      <c r="A816" s="311"/>
      <c r="B816" s="318"/>
      <c r="C816" s="319"/>
      <c r="D816" s="288"/>
      <c r="E816" s="187"/>
      <c r="F816" s="187"/>
      <c r="G816" s="187"/>
      <c r="H816" s="187"/>
      <c r="I816" s="187"/>
      <c r="J816" s="187"/>
      <c r="K816" s="187"/>
      <c r="L816" s="187"/>
      <c r="M816" s="187"/>
      <c r="N816" s="187"/>
      <c r="O816" s="187"/>
      <c r="P816" s="187"/>
    </row>
    <row r="817" spans="1:16" ht="11.25" customHeight="1" x14ac:dyDescent="0.2">
      <c r="A817" s="311"/>
      <c r="B817" s="318"/>
      <c r="C817" s="319"/>
      <c r="D817" s="288"/>
      <c r="E817" s="187"/>
      <c r="F817" s="187"/>
      <c r="G817" s="187"/>
      <c r="H817" s="187"/>
      <c r="I817" s="187"/>
      <c r="J817" s="187"/>
      <c r="K817" s="187"/>
      <c r="L817" s="187"/>
      <c r="M817" s="187"/>
      <c r="N817" s="187"/>
      <c r="O817" s="187"/>
      <c r="P817" s="187"/>
    </row>
    <row r="818" spans="1:16" ht="11.25" customHeight="1" x14ac:dyDescent="0.2">
      <c r="A818" s="311"/>
      <c r="B818" s="318"/>
      <c r="C818" s="319"/>
      <c r="D818" s="288"/>
      <c r="E818" s="187"/>
      <c r="F818" s="187"/>
      <c r="G818" s="187"/>
      <c r="H818" s="187"/>
      <c r="I818" s="187"/>
      <c r="J818" s="187"/>
      <c r="K818" s="187"/>
      <c r="L818" s="187"/>
      <c r="M818" s="187"/>
      <c r="N818" s="187"/>
      <c r="O818" s="187"/>
      <c r="P818" s="187"/>
    </row>
    <row r="819" spans="1:16" ht="11.25" customHeight="1" x14ac:dyDescent="0.2">
      <c r="A819" s="311"/>
      <c r="B819" s="318"/>
      <c r="C819" s="319"/>
      <c r="D819" s="288"/>
      <c r="E819" s="187"/>
      <c r="F819" s="187"/>
      <c r="G819" s="187"/>
      <c r="H819" s="187"/>
      <c r="I819" s="187"/>
      <c r="J819" s="187"/>
      <c r="K819" s="187"/>
      <c r="L819" s="187"/>
      <c r="M819" s="187"/>
      <c r="N819" s="187"/>
      <c r="O819" s="187"/>
      <c r="P819" s="187"/>
    </row>
    <row r="820" spans="1:16" ht="11.25" customHeight="1" x14ac:dyDescent="0.2">
      <c r="A820" s="311"/>
      <c r="B820" s="318"/>
      <c r="C820" s="319"/>
      <c r="D820" s="288"/>
      <c r="E820" s="187"/>
      <c r="F820" s="187"/>
      <c r="G820" s="187"/>
      <c r="H820" s="187"/>
      <c r="I820" s="187"/>
      <c r="J820" s="187"/>
      <c r="K820" s="187"/>
      <c r="L820" s="187"/>
      <c r="M820" s="187"/>
      <c r="N820" s="187"/>
      <c r="O820" s="187"/>
      <c r="P820" s="187"/>
    </row>
    <row r="821" spans="1:16" ht="11.25" customHeight="1" x14ac:dyDescent="0.2">
      <c r="A821" s="311"/>
      <c r="B821" s="318"/>
      <c r="C821" s="319"/>
      <c r="D821" s="288"/>
      <c r="E821" s="187"/>
      <c r="F821" s="187"/>
      <c r="G821" s="187"/>
      <c r="H821" s="187"/>
      <c r="I821" s="187"/>
      <c r="J821" s="187"/>
      <c r="K821" s="187"/>
      <c r="L821" s="187"/>
      <c r="M821" s="187"/>
      <c r="N821" s="187"/>
      <c r="O821" s="187"/>
      <c r="P821" s="187"/>
    </row>
    <row r="822" spans="1:16" ht="11.25" customHeight="1" x14ac:dyDescent="0.2">
      <c r="A822" s="311"/>
      <c r="B822" s="318"/>
      <c r="C822" s="319"/>
      <c r="D822" s="288"/>
      <c r="E822" s="187"/>
      <c r="F822" s="187"/>
      <c r="G822" s="187"/>
      <c r="H822" s="187"/>
      <c r="I822" s="187"/>
      <c r="J822" s="187"/>
      <c r="K822" s="187"/>
      <c r="L822" s="187"/>
      <c r="M822" s="187"/>
      <c r="N822" s="187"/>
      <c r="O822" s="187"/>
      <c r="P822" s="187"/>
    </row>
    <row r="823" spans="1:16" ht="11.25" customHeight="1" x14ac:dyDescent="0.2">
      <c r="A823" s="311"/>
      <c r="B823" s="318"/>
      <c r="C823" s="319"/>
      <c r="D823" s="288"/>
      <c r="E823" s="187"/>
      <c r="F823" s="187"/>
      <c r="G823" s="187"/>
      <c r="H823" s="187"/>
      <c r="I823" s="187"/>
      <c r="J823" s="187"/>
      <c r="K823" s="187"/>
      <c r="L823" s="187"/>
      <c r="M823" s="187"/>
      <c r="N823" s="187"/>
      <c r="O823" s="187"/>
      <c r="P823" s="187"/>
    </row>
    <row r="824" spans="1:16" ht="11.25" customHeight="1" x14ac:dyDescent="0.2">
      <c r="A824" s="311"/>
      <c r="B824" s="318"/>
      <c r="C824" s="319"/>
      <c r="D824" s="288"/>
      <c r="E824" s="187"/>
      <c r="F824" s="187"/>
      <c r="G824" s="187"/>
      <c r="H824" s="187"/>
      <c r="I824" s="187"/>
      <c r="J824" s="187"/>
      <c r="K824" s="187"/>
      <c r="L824" s="187"/>
      <c r="M824" s="187"/>
      <c r="N824" s="187"/>
      <c r="O824" s="187"/>
      <c r="P824" s="187"/>
    </row>
    <row r="825" spans="1:16" ht="11.25" customHeight="1" x14ac:dyDescent="0.2">
      <c r="A825" s="311"/>
      <c r="B825" s="318"/>
      <c r="C825" s="319"/>
      <c r="D825" s="288"/>
      <c r="E825" s="187"/>
      <c r="F825" s="187"/>
      <c r="G825" s="187"/>
      <c r="H825" s="187"/>
      <c r="I825" s="187"/>
      <c r="J825" s="187"/>
      <c r="K825" s="187"/>
      <c r="L825" s="187"/>
      <c r="M825" s="187"/>
      <c r="N825" s="187"/>
      <c r="O825" s="187"/>
      <c r="P825" s="187"/>
    </row>
    <row r="826" spans="1:16" ht="11.25" customHeight="1" x14ac:dyDescent="0.2">
      <c r="A826" s="311"/>
      <c r="B826" s="318"/>
      <c r="C826" s="319"/>
      <c r="D826" s="288"/>
      <c r="E826" s="187"/>
      <c r="F826" s="187"/>
      <c r="G826" s="187"/>
      <c r="H826" s="187"/>
      <c r="I826" s="187"/>
      <c r="J826" s="187"/>
      <c r="K826" s="187"/>
      <c r="L826" s="187"/>
      <c r="M826" s="187"/>
      <c r="N826" s="187"/>
      <c r="O826" s="187"/>
      <c r="P826" s="187"/>
    </row>
    <row r="827" spans="1:16" ht="11.25" customHeight="1" x14ac:dyDescent="0.2">
      <c r="A827" s="311"/>
      <c r="B827" s="318"/>
      <c r="C827" s="319"/>
      <c r="D827" s="288"/>
      <c r="E827" s="187"/>
      <c r="F827" s="187"/>
      <c r="G827" s="187"/>
      <c r="H827" s="187"/>
      <c r="I827" s="187"/>
      <c r="J827" s="187"/>
      <c r="K827" s="187"/>
      <c r="L827" s="187"/>
      <c r="M827" s="187"/>
      <c r="N827" s="187"/>
      <c r="O827" s="187"/>
      <c r="P827" s="187"/>
    </row>
    <row r="828" spans="1:16" ht="11.25" customHeight="1" x14ac:dyDescent="0.2">
      <c r="A828" s="311"/>
      <c r="B828" s="318"/>
      <c r="C828" s="319"/>
      <c r="D828" s="288"/>
      <c r="E828" s="187"/>
      <c r="F828" s="187"/>
      <c r="G828" s="187"/>
      <c r="H828" s="187"/>
      <c r="I828" s="187"/>
      <c r="J828" s="187"/>
      <c r="K828" s="187"/>
      <c r="L828" s="187"/>
      <c r="M828" s="187"/>
      <c r="N828" s="187"/>
      <c r="O828" s="187"/>
      <c r="P828" s="187"/>
    </row>
    <row r="829" spans="1:16" ht="11.25" customHeight="1" x14ac:dyDescent="0.2">
      <c r="A829" s="311"/>
      <c r="B829" s="318"/>
      <c r="C829" s="319"/>
      <c r="D829" s="288"/>
      <c r="E829" s="187"/>
      <c r="F829" s="187"/>
      <c r="G829" s="187"/>
      <c r="H829" s="187"/>
      <c r="I829" s="187"/>
      <c r="J829" s="187"/>
      <c r="K829" s="187"/>
      <c r="L829" s="187"/>
      <c r="M829" s="187"/>
      <c r="N829" s="187"/>
      <c r="O829" s="187"/>
      <c r="P829" s="187"/>
    </row>
    <row r="830" spans="1:16" ht="11.25" customHeight="1" x14ac:dyDescent="0.2">
      <c r="A830" s="311"/>
      <c r="B830" s="318"/>
      <c r="C830" s="319"/>
      <c r="D830" s="288"/>
      <c r="E830" s="187"/>
      <c r="F830" s="187"/>
      <c r="G830" s="187"/>
      <c r="H830" s="187"/>
      <c r="I830" s="187"/>
      <c r="J830" s="187"/>
      <c r="K830" s="187"/>
      <c r="L830" s="187"/>
      <c r="M830" s="187"/>
      <c r="N830" s="187"/>
      <c r="O830" s="187"/>
      <c r="P830" s="187"/>
    </row>
    <row r="831" spans="1:16" ht="11.25" customHeight="1" x14ac:dyDescent="0.2">
      <c r="A831" s="311"/>
      <c r="B831" s="318"/>
      <c r="C831" s="319"/>
      <c r="D831" s="288"/>
      <c r="E831" s="187"/>
      <c r="F831" s="187"/>
      <c r="G831" s="187"/>
      <c r="H831" s="187"/>
      <c r="I831" s="187"/>
      <c r="J831" s="187"/>
      <c r="K831" s="187"/>
      <c r="L831" s="187"/>
      <c r="M831" s="187"/>
      <c r="N831" s="187"/>
      <c r="O831" s="187"/>
      <c r="P831" s="187"/>
    </row>
    <row r="832" spans="1:16" ht="11.25" customHeight="1" x14ac:dyDescent="0.2">
      <c r="A832" s="311"/>
      <c r="B832" s="318"/>
      <c r="C832" s="319"/>
      <c r="D832" s="288"/>
      <c r="E832" s="187"/>
      <c r="F832" s="187"/>
      <c r="G832" s="187"/>
      <c r="H832" s="187"/>
      <c r="I832" s="187"/>
      <c r="J832" s="187"/>
      <c r="K832" s="187"/>
      <c r="L832" s="187"/>
      <c r="M832" s="187"/>
      <c r="N832" s="187"/>
      <c r="O832" s="187"/>
      <c r="P832" s="187"/>
    </row>
    <row r="833" spans="1:16" ht="11.25" customHeight="1" x14ac:dyDescent="0.2">
      <c r="A833" s="311"/>
      <c r="B833" s="318"/>
      <c r="C833" s="319"/>
      <c r="D833" s="288"/>
      <c r="E833" s="187"/>
      <c r="F833" s="187"/>
      <c r="G833" s="187"/>
      <c r="H833" s="187"/>
      <c r="I833" s="187"/>
      <c r="J833" s="187"/>
      <c r="K833" s="187"/>
      <c r="L833" s="187"/>
      <c r="M833" s="187"/>
      <c r="N833" s="187"/>
      <c r="O833" s="187"/>
      <c r="P833" s="187"/>
    </row>
    <row r="834" spans="1:16" ht="11.25" customHeight="1" x14ac:dyDescent="0.2">
      <c r="A834" s="311"/>
      <c r="B834" s="318"/>
      <c r="C834" s="319"/>
      <c r="D834" s="288"/>
      <c r="E834" s="187"/>
      <c r="F834" s="187"/>
      <c r="G834" s="187"/>
      <c r="H834" s="187"/>
      <c r="I834" s="187"/>
      <c r="J834" s="187"/>
      <c r="K834" s="187"/>
      <c r="L834" s="187"/>
      <c r="M834" s="187"/>
      <c r="N834" s="187"/>
      <c r="O834" s="187"/>
      <c r="P834" s="187"/>
    </row>
    <row r="835" spans="1:16" ht="11.25" customHeight="1" x14ac:dyDescent="0.2">
      <c r="A835" s="311"/>
      <c r="B835" s="318"/>
      <c r="C835" s="319"/>
      <c r="D835" s="288"/>
      <c r="E835" s="187"/>
      <c r="F835" s="187"/>
      <c r="G835" s="187"/>
      <c r="H835" s="187"/>
      <c r="I835" s="187"/>
      <c r="J835" s="187"/>
      <c r="K835" s="187"/>
      <c r="L835" s="187"/>
      <c r="M835" s="187"/>
      <c r="N835" s="187"/>
      <c r="O835" s="187"/>
      <c r="P835" s="187"/>
    </row>
    <row r="836" spans="1:16" ht="11.25" customHeight="1" x14ac:dyDescent="0.2">
      <c r="A836" s="311"/>
      <c r="B836" s="318"/>
      <c r="C836" s="319"/>
      <c r="D836" s="288"/>
      <c r="E836" s="187"/>
      <c r="F836" s="187"/>
      <c r="G836" s="187"/>
      <c r="H836" s="187"/>
      <c r="I836" s="187"/>
      <c r="J836" s="187"/>
      <c r="K836" s="187"/>
      <c r="L836" s="187"/>
      <c r="M836" s="187"/>
      <c r="N836" s="187"/>
      <c r="O836" s="187"/>
      <c r="P836" s="187"/>
    </row>
    <row r="837" spans="1:16" ht="11.25" customHeight="1" x14ac:dyDescent="0.2">
      <c r="A837" s="311"/>
      <c r="B837" s="318"/>
      <c r="C837" s="319"/>
      <c r="D837" s="288"/>
      <c r="E837" s="187"/>
      <c r="F837" s="187"/>
      <c r="G837" s="187"/>
      <c r="H837" s="187"/>
      <c r="I837" s="187"/>
      <c r="J837" s="187"/>
      <c r="K837" s="187"/>
      <c r="L837" s="187"/>
      <c r="M837" s="187"/>
      <c r="N837" s="187"/>
      <c r="O837" s="187"/>
      <c r="P837" s="187"/>
    </row>
    <row r="838" spans="1:16" ht="11.25" customHeight="1" x14ac:dyDescent="0.2">
      <c r="A838" s="311"/>
      <c r="B838" s="318"/>
      <c r="C838" s="319"/>
      <c r="D838" s="288"/>
      <c r="E838" s="187"/>
      <c r="F838" s="187"/>
      <c r="G838" s="187"/>
      <c r="H838" s="187"/>
      <c r="I838" s="187"/>
      <c r="J838" s="187"/>
      <c r="K838" s="187"/>
      <c r="L838" s="187"/>
      <c r="M838" s="187"/>
      <c r="N838" s="187"/>
      <c r="O838" s="187"/>
      <c r="P838" s="187"/>
    </row>
    <row r="839" spans="1:16" ht="11.25" customHeight="1" x14ac:dyDescent="0.2">
      <c r="A839" s="311"/>
      <c r="B839" s="318"/>
      <c r="C839" s="319"/>
      <c r="D839" s="288"/>
      <c r="E839" s="187"/>
      <c r="F839" s="187"/>
      <c r="G839" s="187"/>
      <c r="H839" s="187"/>
      <c r="I839" s="187"/>
      <c r="J839" s="187"/>
      <c r="K839" s="187"/>
      <c r="L839" s="187"/>
      <c r="M839" s="187"/>
      <c r="N839" s="187"/>
      <c r="O839" s="187"/>
      <c r="P839" s="187"/>
    </row>
    <row r="840" spans="1:16" ht="11.25" customHeight="1" x14ac:dyDescent="0.2">
      <c r="A840" s="311"/>
      <c r="B840" s="318"/>
      <c r="C840" s="319"/>
      <c r="D840" s="288"/>
      <c r="E840" s="187"/>
      <c r="F840" s="187"/>
      <c r="G840" s="187"/>
      <c r="H840" s="187"/>
      <c r="I840" s="187"/>
      <c r="J840" s="187"/>
      <c r="K840" s="187"/>
      <c r="L840" s="187"/>
      <c r="M840" s="187"/>
      <c r="N840" s="187"/>
      <c r="O840" s="187"/>
      <c r="P840" s="187"/>
    </row>
    <row r="841" spans="1:16" ht="11.25" customHeight="1" x14ac:dyDescent="0.2">
      <c r="A841" s="311"/>
      <c r="B841" s="318"/>
      <c r="C841" s="319"/>
      <c r="D841" s="288"/>
      <c r="E841" s="187"/>
      <c r="F841" s="187"/>
      <c r="G841" s="187"/>
      <c r="H841" s="187"/>
      <c r="I841" s="187"/>
      <c r="J841" s="187"/>
      <c r="K841" s="187"/>
      <c r="L841" s="187"/>
      <c r="M841" s="187"/>
      <c r="N841" s="187"/>
      <c r="O841" s="187"/>
      <c r="P841" s="187"/>
    </row>
    <row r="842" spans="1:16" ht="11.25" customHeight="1" x14ac:dyDescent="0.2">
      <c r="A842" s="311"/>
      <c r="B842" s="318"/>
      <c r="C842" s="319"/>
      <c r="D842" s="288"/>
      <c r="E842" s="187"/>
      <c r="F842" s="187"/>
      <c r="G842" s="187"/>
      <c r="H842" s="187"/>
      <c r="I842" s="187"/>
      <c r="J842" s="187"/>
      <c r="K842" s="187"/>
      <c r="L842" s="187"/>
      <c r="M842" s="187"/>
      <c r="N842" s="187"/>
      <c r="O842" s="187"/>
      <c r="P842" s="187"/>
    </row>
    <row r="843" spans="1:16" ht="11.25" customHeight="1" x14ac:dyDescent="0.2">
      <c r="A843" s="311"/>
      <c r="B843" s="318"/>
      <c r="C843" s="319"/>
      <c r="D843" s="288"/>
      <c r="E843" s="187"/>
      <c r="F843" s="187"/>
      <c r="G843" s="187"/>
      <c r="H843" s="187"/>
      <c r="I843" s="187"/>
      <c r="J843" s="187"/>
      <c r="K843" s="187"/>
      <c r="L843" s="187"/>
      <c r="M843" s="187"/>
      <c r="N843" s="187"/>
      <c r="O843" s="187"/>
      <c r="P843" s="187"/>
    </row>
    <row r="844" spans="1:16" ht="11.25" customHeight="1" x14ac:dyDescent="0.2">
      <c r="A844" s="311"/>
      <c r="B844" s="318"/>
      <c r="C844" s="319"/>
      <c r="D844" s="288"/>
      <c r="E844" s="187"/>
      <c r="F844" s="187"/>
      <c r="G844" s="187"/>
      <c r="H844" s="187"/>
      <c r="I844" s="187"/>
      <c r="J844" s="187"/>
      <c r="K844" s="187"/>
      <c r="L844" s="187"/>
      <c r="M844" s="187"/>
      <c r="N844" s="187"/>
      <c r="O844" s="187"/>
      <c r="P844" s="187"/>
    </row>
    <row r="845" spans="1:16" ht="11.25" customHeight="1" x14ac:dyDescent="0.2">
      <c r="A845" s="311"/>
      <c r="B845" s="318"/>
      <c r="C845" s="319"/>
      <c r="D845" s="288"/>
      <c r="E845" s="187"/>
      <c r="F845" s="187"/>
      <c r="G845" s="187"/>
      <c r="H845" s="187"/>
      <c r="I845" s="187"/>
      <c r="J845" s="187"/>
      <c r="K845" s="187"/>
      <c r="L845" s="187"/>
      <c r="M845" s="187"/>
      <c r="N845" s="187"/>
      <c r="O845" s="187"/>
      <c r="P845" s="187"/>
    </row>
    <row r="846" spans="1:16" ht="11.25" customHeight="1" x14ac:dyDescent="0.2">
      <c r="A846" s="311"/>
      <c r="B846" s="318"/>
      <c r="C846" s="319"/>
      <c r="D846" s="288"/>
      <c r="E846" s="187"/>
      <c r="F846" s="187"/>
      <c r="G846" s="187"/>
      <c r="H846" s="187"/>
      <c r="I846" s="187"/>
      <c r="J846" s="187"/>
      <c r="K846" s="187"/>
      <c r="L846" s="187"/>
      <c r="M846" s="187"/>
      <c r="N846" s="187"/>
      <c r="O846" s="187"/>
      <c r="P846" s="187"/>
    </row>
    <row r="847" spans="1:16" ht="11.25" customHeight="1" x14ac:dyDescent="0.2">
      <c r="A847" s="311"/>
      <c r="B847" s="318"/>
      <c r="C847" s="319"/>
      <c r="D847" s="288"/>
      <c r="E847" s="187"/>
      <c r="F847" s="187"/>
      <c r="G847" s="187"/>
      <c r="H847" s="187"/>
      <c r="I847" s="187"/>
      <c r="J847" s="187"/>
      <c r="K847" s="187"/>
      <c r="L847" s="187"/>
      <c r="M847" s="187"/>
      <c r="N847" s="187"/>
      <c r="O847" s="187"/>
      <c r="P847" s="187"/>
    </row>
    <row r="848" spans="1:16" ht="11.25" customHeight="1" x14ac:dyDescent="0.2">
      <c r="A848" s="311"/>
      <c r="B848" s="318"/>
      <c r="C848" s="319"/>
      <c r="D848" s="288"/>
      <c r="E848" s="187"/>
      <c r="F848" s="187"/>
      <c r="G848" s="187"/>
      <c r="H848" s="187"/>
      <c r="I848" s="187"/>
      <c r="J848" s="187"/>
      <c r="K848" s="187"/>
      <c r="L848" s="187"/>
      <c r="M848" s="187"/>
      <c r="N848" s="187"/>
      <c r="O848" s="187"/>
      <c r="P848" s="187"/>
    </row>
    <row r="849" spans="1:16" ht="11.25" customHeight="1" x14ac:dyDescent="0.2">
      <c r="A849" s="311"/>
      <c r="B849" s="318"/>
      <c r="C849" s="319"/>
      <c r="D849" s="288"/>
      <c r="E849" s="187"/>
      <c r="F849" s="187"/>
      <c r="G849" s="187"/>
      <c r="H849" s="187"/>
      <c r="I849" s="187"/>
      <c r="J849" s="187"/>
      <c r="K849" s="187"/>
      <c r="L849" s="187"/>
      <c r="M849" s="187"/>
      <c r="N849" s="187"/>
      <c r="O849" s="187"/>
      <c r="P849" s="187"/>
    </row>
    <row r="850" spans="1:16" ht="11.25" customHeight="1" x14ac:dyDescent="0.2">
      <c r="A850" s="311"/>
      <c r="B850" s="318"/>
      <c r="C850" s="319"/>
      <c r="D850" s="288"/>
      <c r="E850" s="187"/>
      <c r="F850" s="187"/>
      <c r="G850" s="187"/>
      <c r="H850" s="187"/>
      <c r="I850" s="187"/>
      <c r="J850" s="187"/>
      <c r="K850" s="187"/>
      <c r="L850" s="187"/>
      <c r="M850" s="187"/>
      <c r="N850" s="187"/>
      <c r="O850" s="187"/>
      <c r="P850" s="187"/>
    </row>
    <row r="851" spans="1:16" ht="11.25" customHeight="1" x14ac:dyDescent="0.2">
      <c r="A851" s="311"/>
      <c r="B851" s="318"/>
      <c r="C851" s="319"/>
      <c r="D851" s="288"/>
      <c r="E851" s="187"/>
      <c r="F851" s="187"/>
      <c r="G851" s="187"/>
      <c r="H851" s="187"/>
      <c r="I851" s="187"/>
      <c r="J851" s="187"/>
      <c r="K851" s="187"/>
      <c r="L851" s="187"/>
      <c r="M851" s="187"/>
      <c r="N851" s="187"/>
      <c r="O851" s="187"/>
      <c r="P851" s="187"/>
    </row>
    <row r="852" spans="1:16" ht="11.25" customHeight="1" x14ac:dyDescent="0.2">
      <c r="A852" s="311"/>
      <c r="B852" s="318"/>
      <c r="C852" s="319"/>
      <c r="D852" s="288"/>
      <c r="E852" s="187"/>
      <c r="F852" s="187"/>
      <c r="G852" s="187"/>
      <c r="H852" s="187"/>
      <c r="I852" s="187"/>
      <c r="J852" s="187"/>
      <c r="K852" s="187"/>
      <c r="L852" s="187"/>
      <c r="M852" s="187"/>
      <c r="N852" s="187"/>
      <c r="O852" s="187"/>
      <c r="P852" s="187"/>
    </row>
    <row r="853" spans="1:16" ht="11.25" customHeight="1" x14ac:dyDescent="0.2">
      <c r="A853" s="311"/>
      <c r="B853" s="318"/>
      <c r="C853" s="319"/>
      <c r="D853" s="288"/>
      <c r="E853" s="187"/>
      <c r="F853" s="187"/>
      <c r="G853" s="187"/>
      <c r="H853" s="187"/>
      <c r="I853" s="187"/>
      <c r="J853" s="187"/>
      <c r="K853" s="187"/>
      <c r="L853" s="187"/>
      <c r="M853" s="187"/>
      <c r="N853" s="187"/>
      <c r="O853" s="187"/>
      <c r="P853" s="187"/>
    </row>
    <row r="854" spans="1:16" ht="11.25" customHeight="1" x14ac:dyDescent="0.2">
      <c r="A854" s="311"/>
      <c r="B854" s="318"/>
      <c r="C854" s="319"/>
      <c r="D854" s="288"/>
      <c r="E854" s="187"/>
      <c r="F854" s="187"/>
      <c r="G854" s="187"/>
      <c r="H854" s="187"/>
      <c r="I854" s="187"/>
      <c r="J854" s="187"/>
      <c r="K854" s="187"/>
      <c r="L854" s="187"/>
      <c r="M854" s="187"/>
      <c r="N854" s="187"/>
      <c r="O854" s="187"/>
      <c r="P854" s="187"/>
    </row>
    <row r="855" spans="1:16" ht="11.25" customHeight="1" x14ac:dyDescent="0.2">
      <c r="A855" s="311"/>
      <c r="B855" s="318"/>
      <c r="C855" s="319"/>
      <c r="D855" s="288"/>
      <c r="E855" s="187"/>
      <c r="F855" s="187"/>
      <c r="G855" s="187"/>
      <c r="H855" s="187"/>
      <c r="I855" s="187"/>
      <c r="J855" s="187"/>
      <c r="K855" s="187"/>
      <c r="L855" s="187"/>
      <c r="M855" s="187"/>
      <c r="N855" s="187"/>
      <c r="O855" s="187"/>
      <c r="P855" s="187"/>
    </row>
    <row r="856" spans="1:16" ht="11.25" customHeight="1" x14ac:dyDescent="0.2">
      <c r="A856" s="311"/>
      <c r="B856" s="318"/>
      <c r="C856" s="319"/>
      <c r="D856" s="288"/>
      <c r="E856" s="187"/>
      <c r="F856" s="187"/>
      <c r="G856" s="187"/>
      <c r="H856" s="187"/>
      <c r="I856" s="187"/>
      <c r="J856" s="187"/>
      <c r="K856" s="187"/>
      <c r="L856" s="187"/>
      <c r="M856" s="187"/>
      <c r="N856" s="187"/>
      <c r="O856" s="187"/>
      <c r="P856" s="187"/>
    </row>
    <row r="857" spans="1:16" ht="11.25" customHeight="1" x14ac:dyDescent="0.2">
      <c r="A857" s="311"/>
      <c r="B857" s="318"/>
      <c r="C857" s="319"/>
      <c r="D857" s="288"/>
      <c r="E857" s="187"/>
      <c r="F857" s="187"/>
      <c r="G857" s="187"/>
      <c r="H857" s="187"/>
      <c r="I857" s="187"/>
      <c r="J857" s="187"/>
      <c r="K857" s="187"/>
      <c r="L857" s="187"/>
      <c r="M857" s="187"/>
      <c r="N857" s="187"/>
      <c r="O857" s="187"/>
      <c r="P857" s="187"/>
    </row>
    <row r="858" spans="1:16" ht="11.25" customHeight="1" x14ac:dyDescent="0.2">
      <c r="A858" s="311"/>
      <c r="B858" s="318"/>
      <c r="C858" s="319"/>
      <c r="D858" s="288"/>
      <c r="E858" s="187"/>
      <c r="F858" s="187"/>
      <c r="G858" s="187"/>
      <c r="H858" s="187"/>
      <c r="I858" s="187"/>
      <c r="J858" s="187"/>
      <c r="K858" s="187"/>
      <c r="L858" s="187"/>
      <c r="M858" s="187"/>
      <c r="N858" s="187"/>
      <c r="O858" s="187"/>
      <c r="P858" s="187"/>
    </row>
    <row r="859" spans="1:16" ht="11.25" customHeight="1" x14ac:dyDescent="0.2">
      <c r="A859" s="311"/>
      <c r="B859" s="318"/>
      <c r="C859" s="319"/>
      <c r="D859" s="288"/>
      <c r="E859" s="187"/>
      <c r="F859" s="187"/>
      <c r="G859" s="187"/>
      <c r="H859" s="187"/>
      <c r="I859" s="187"/>
      <c r="J859" s="187"/>
      <c r="K859" s="187"/>
      <c r="L859" s="187"/>
      <c r="M859" s="187"/>
      <c r="N859" s="187"/>
      <c r="O859" s="187"/>
      <c r="P859" s="187"/>
    </row>
    <row r="860" spans="1:16" ht="11.25" customHeight="1" x14ac:dyDescent="0.2">
      <c r="A860" s="311"/>
      <c r="B860" s="318"/>
      <c r="C860" s="319"/>
      <c r="D860" s="288"/>
      <c r="E860" s="187"/>
      <c r="F860" s="187"/>
      <c r="G860" s="187"/>
      <c r="H860" s="187"/>
      <c r="I860" s="187"/>
      <c r="J860" s="187"/>
      <c r="K860" s="187"/>
      <c r="L860" s="187"/>
      <c r="M860" s="187"/>
      <c r="N860" s="187"/>
      <c r="O860" s="187"/>
      <c r="P860" s="187"/>
    </row>
    <row r="861" spans="1:16" ht="11.25" customHeight="1" x14ac:dyDescent="0.2">
      <c r="A861" s="311"/>
      <c r="B861" s="318"/>
      <c r="C861" s="319"/>
      <c r="D861" s="288"/>
      <c r="E861" s="187"/>
      <c r="F861" s="187"/>
      <c r="G861" s="187"/>
      <c r="H861" s="187"/>
      <c r="I861" s="187"/>
      <c r="J861" s="187"/>
      <c r="K861" s="187"/>
      <c r="L861" s="187"/>
      <c r="M861" s="187"/>
      <c r="N861" s="187"/>
      <c r="O861" s="187"/>
      <c r="P861" s="187"/>
    </row>
    <row r="862" spans="1:16" ht="11.25" customHeight="1" x14ac:dyDescent="0.2">
      <c r="A862" s="311"/>
      <c r="B862" s="318"/>
      <c r="C862" s="319"/>
      <c r="D862" s="288"/>
      <c r="E862" s="187"/>
      <c r="F862" s="187"/>
      <c r="G862" s="187"/>
      <c r="H862" s="187"/>
      <c r="I862" s="187"/>
      <c r="J862" s="187"/>
      <c r="K862" s="187"/>
      <c r="L862" s="187"/>
      <c r="M862" s="187"/>
      <c r="N862" s="187"/>
      <c r="O862" s="187"/>
      <c r="P862" s="187"/>
    </row>
    <row r="863" spans="1:16" ht="11.25" customHeight="1" x14ac:dyDescent="0.2">
      <c r="A863" s="311"/>
      <c r="B863" s="318"/>
      <c r="C863" s="319"/>
      <c r="D863" s="288"/>
      <c r="E863" s="187"/>
      <c r="F863" s="187"/>
      <c r="G863" s="187"/>
      <c r="H863" s="187"/>
      <c r="I863" s="187"/>
      <c r="J863" s="187"/>
      <c r="K863" s="187"/>
      <c r="L863" s="187"/>
      <c r="M863" s="187"/>
      <c r="N863" s="187"/>
      <c r="O863" s="187"/>
      <c r="P863" s="187"/>
    </row>
    <row r="864" spans="1:16" ht="11.25" customHeight="1" x14ac:dyDescent="0.2">
      <c r="A864" s="311"/>
      <c r="B864" s="318"/>
      <c r="C864" s="319"/>
      <c r="D864" s="288"/>
      <c r="E864" s="187"/>
      <c r="F864" s="187"/>
      <c r="G864" s="187"/>
      <c r="H864" s="187"/>
      <c r="I864" s="187"/>
      <c r="J864" s="187"/>
      <c r="K864" s="187"/>
      <c r="L864" s="187"/>
      <c r="M864" s="187"/>
      <c r="N864" s="187"/>
      <c r="O864" s="187"/>
      <c r="P864" s="187"/>
    </row>
    <row r="865" spans="1:16" ht="11.25" customHeight="1" x14ac:dyDescent="0.2">
      <c r="A865" s="311"/>
      <c r="B865" s="318"/>
      <c r="C865" s="319"/>
      <c r="D865" s="288"/>
      <c r="E865" s="187"/>
      <c r="F865" s="187"/>
      <c r="G865" s="187"/>
      <c r="H865" s="187"/>
      <c r="I865" s="187"/>
      <c r="J865" s="187"/>
      <c r="K865" s="187"/>
      <c r="L865" s="187"/>
      <c r="M865" s="187"/>
      <c r="N865" s="187"/>
      <c r="O865" s="187"/>
      <c r="P865" s="187"/>
    </row>
    <row r="866" spans="1:16" ht="11.25" customHeight="1" x14ac:dyDescent="0.2">
      <c r="A866" s="311"/>
      <c r="B866" s="318"/>
      <c r="C866" s="319"/>
      <c r="D866" s="288"/>
      <c r="E866" s="187"/>
      <c r="F866" s="187"/>
      <c r="G866" s="187"/>
      <c r="H866" s="187"/>
      <c r="I866" s="187"/>
      <c r="J866" s="187"/>
      <c r="K866" s="187"/>
      <c r="L866" s="187"/>
      <c r="M866" s="187"/>
      <c r="N866" s="187"/>
      <c r="O866" s="187"/>
      <c r="P866" s="187"/>
    </row>
    <row r="867" spans="1:16" ht="11.25" customHeight="1" x14ac:dyDescent="0.2">
      <c r="A867" s="311"/>
      <c r="B867" s="318"/>
      <c r="C867" s="319"/>
      <c r="D867" s="288"/>
      <c r="E867" s="187"/>
      <c r="F867" s="187"/>
      <c r="G867" s="187"/>
      <c r="H867" s="187"/>
      <c r="I867" s="187"/>
      <c r="J867" s="187"/>
      <c r="K867" s="187"/>
      <c r="L867" s="187"/>
      <c r="M867" s="187"/>
      <c r="N867" s="187"/>
      <c r="O867" s="187"/>
      <c r="P867" s="187"/>
    </row>
    <row r="868" spans="1:16" ht="11.25" customHeight="1" x14ac:dyDescent="0.2">
      <c r="A868" s="311"/>
      <c r="B868" s="318"/>
      <c r="C868" s="319"/>
      <c r="D868" s="288"/>
      <c r="E868" s="187"/>
      <c r="F868" s="187"/>
      <c r="G868" s="187"/>
      <c r="H868" s="187"/>
      <c r="I868" s="187"/>
      <c r="J868" s="187"/>
      <c r="K868" s="187"/>
      <c r="L868" s="187"/>
      <c r="M868" s="187"/>
      <c r="N868" s="187"/>
      <c r="O868" s="187"/>
      <c r="P868" s="187"/>
    </row>
    <row r="869" spans="1:16" ht="11.25" customHeight="1" x14ac:dyDescent="0.2">
      <c r="A869" s="311"/>
      <c r="B869" s="318"/>
      <c r="C869" s="319"/>
      <c r="D869" s="288"/>
      <c r="E869" s="187"/>
      <c r="F869" s="187"/>
      <c r="G869" s="187"/>
      <c r="H869" s="187"/>
      <c r="I869" s="187"/>
      <c r="J869" s="187"/>
      <c r="K869" s="187"/>
      <c r="L869" s="187"/>
      <c r="M869" s="187"/>
      <c r="N869" s="187"/>
      <c r="O869" s="187"/>
      <c r="P869" s="187"/>
    </row>
    <row r="870" spans="1:16" ht="11.25" customHeight="1" x14ac:dyDescent="0.2">
      <c r="A870" s="311"/>
      <c r="B870" s="318"/>
      <c r="C870" s="319"/>
      <c r="D870" s="288"/>
      <c r="E870" s="187"/>
      <c r="F870" s="187"/>
      <c r="G870" s="187"/>
      <c r="H870" s="187"/>
      <c r="I870" s="187"/>
      <c r="J870" s="187"/>
      <c r="K870" s="187"/>
      <c r="L870" s="187"/>
      <c r="M870" s="187"/>
      <c r="N870" s="187"/>
      <c r="O870" s="187"/>
      <c r="P870" s="187"/>
    </row>
    <row r="871" spans="1:16" ht="11.25" customHeight="1" x14ac:dyDescent="0.2">
      <c r="A871" s="311"/>
      <c r="B871" s="318"/>
      <c r="C871" s="319"/>
      <c r="D871" s="288"/>
      <c r="E871" s="187"/>
      <c r="F871" s="187"/>
      <c r="G871" s="187"/>
      <c r="H871" s="187"/>
      <c r="I871" s="187"/>
      <c r="J871" s="187"/>
      <c r="K871" s="187"/>
      <c r="L871" s="187"/>
      <c r="M871" s="187"/>
      <c r="N871" s="187"/>
      <c r="O871" s="187"/>
      <c r="P871" s="187"/>
    </row>
    <row r="872" spans="1:16" ht="11.25" customHeight="1" x14ac:dyDescent="0.2">
      <c r="A872" s="311"/>
      <c r="B872" s="318"/>
      <c r="C872" s="319"/>
      <c r="D872" s="288"/>
      <c r="E872" s="187"/>
      <c r="F872" s="187"/>
      <c r="G872" s="187"/>
      <c r="H872" s="187"/>
      <c r="I872" s="187"/>
      <c r="J872" s="187"/>
      <c r="K872" s="187"/>
      <c r="L872" s="187"/>
      <c r="M872" s="187"/>
      <c r="N872" s="187"/>
      <c r="O872" s="187"/>
      <c r="P872" s="187"/>
    </row>
    <row r="873" spans="1:16" ht="11.25" customHeight="1" x14ac:dyDescent="0.2">
      <c r="A873" s="311"/>
      <c r="B873" s="318"/>
      <c r="C873" s="319"/>
      <c r="D873" s="288"/>
      <c r="E873" s="187"/>
      <c r="F873" s="187"/>
      <c r="G873" s="187"/>
      <c r="H873" s="187"/>
      <c r="I873" s="187"/>
      <c r="J873" s="187"/>
      <c r="K873" s="187"/>
      <c r="L873" s="187"/>
      <c r="M873" s="187"/>
      <c r="N873" s="187"/>
      <c r="O873" s="187"/>
      <c r="P873" s="187"/>
    </row>
    <row r="874" spans="1:16" ht="11.25" customHeight="1" x14ac:dyDescent="0.2">
      <c r="A874" s="311"/>
      <c r="B874" s="318"/>
      <c r="C874" s="319"/>
      <c r="D874" s="288"/>
      <c r="E874" s="187"/>
      <c r="F874" s="187"/>
      <c r="G874" s="187"/>
      <c r="H874" s="187"/>
      <c r="I874" s="187"/>
      <c r="J874" s="187"/>
      <c r="K874" s="187"/>
      <c r="L874" s="187"/>
      <c r="M874" s="187"/>
      <c r="N874" s="187"/>
      <c r="O874" s="187"/>
      <c r="P874" s="187"/>
    </row>
    <row r="875" spans="1:16" ht="11.25" customHeight="1" x14ac:dyDescent="0.2">
      <c r="A875" s="311"/>
      <c r="B875" s="318"/>
      <c r="C875" s="319"/>
      <c r="D875" s="288"/>
      <c r="E875" s="187"/>
      <c r="F875" s="187"/>
      <c r="G875" s="187"/>
      <c r="H875" s="187"/>
      <c r="I875" s="187"/>
      <c r="J875" s="187"/>
      <c r="K875" s="187"/>
      <c r="L875" s="187"/>
      <c r="M875" s="187"/>
      <c r="N875" s="187"/>
      <c r="O875" s="187"/>
      <c r="P875" s="187"/>
    </row>
    <row r="876" spans="1:16" ht="11.25" customHeight="1" x14ac:dyDescent="0.2">
      <c r="A876" s="311"/>
      <c r="B876" s="318"/>
      <c r="C876" s="319"/>
      <c r="D876" s="288"/>
      <c r="E876" s="187"/>
      <c r="F876" s="187"/>
      <c r="G876" s="187"/>
      <c r="H876" s="187"/>
      <c r="I876" s="187"/>
      <c r="J876" s="187"/>
      <c r="K876" s="187"/>
      <c r="L876" s="187"/>
      <c r="M876" s="187"/>
      <c r="N876" s="187"/>
      <c r="O876" s="187"/>
      <c r="P876" s="187"/>
    </row>
    <row r="877" spans="1:16" ht="11.25" customHeight="1" x14ac:dyDescent="0.2">
      <c r="A877" s="311"/>
      <c r="B877" s="318"/>
      <c r="C877" s="319"/>
      <c r="D877" s="288"/>
      <c r="E877" s="187"/>
      <c r="F877" s="187"/>
      <c r="G877" s="187"/>
      <c r="H877" s="187"/>
      <c r="I877" s="187"/>
      <c r="J877" s="187"/>
      <c r="K877" s="187"/>
      <c r="L877" s="187"/>
      <c r="M877" s="187"/>
      <c r="N877" s="187"/>
      <c r="O877" s="187"/>
      <c r="P877" s="187"/>
    </row>
    <row r="878" spans="1:16" ht="11.25" customHeight="1" x14ac:dyDescent="0.2">
      <c r="A878" s="311"/>
      <c r="B878" s="318"/>
      <c r="C878" s="319"/>
      <c r="D878" s="288"/>
      <c r="E878" s="187"/>
      <c r="F878" s="187"/>
      <c r="G878" s="187"/>
      <c r="H878" s="187"/>
      <c r="I878" s="187"/>
      <c r="J878" s="187"/>
      <c r="K878" s="187"/>
      <c r="L878" s="187"/>
      <c r="M878" s="187"/>
      <c r="N878" s="187"/>
      <c r="O878" s="187"/>
      <c r="P878" s="187"/>
    </row>
    <row r="879" spans="1:16" ht="11.25" customHeight="1" x14ac:dyDescent="0.2">
      <c r="A879" s="311"/>
      <c r="B879" s="318"/>
      <c r="C879" s="319"/>
      <c r="D879" s="288"/>
      <c r="E879" s="187"/>
      <c r="F879" s="187"/>
      <c r="G879" s="187"/>
      <c r="H879" s="187"/>
      <c r="I879" s="187"/>
      <c r="J879" s="187"/>
      <c r="K879" s="187"/>
      <c r="L879" s="187"/>
      <c r="M879" s="187"/>
      <c r="N879" s="187"/>
      <c r="O879" s="187"/>
      <c r="P879" s="187"/>
    </row>
    <row r="880" spans="1:16" ht="11.25" customHeight="1" x14ac:dyDescent="0.2">
      <c r="A880" s="311"/>
      <c r="B880" s="318"/>
      <c r="C880" s="319"/>
      <c r="D880" s="288"/>
      <c r="E880" s="187"/>
      <c r="F880" s="187"/>
      <c r="G880" s="187"/>
      <c r="H880" s="187"/>
      <c r="I880" s="187"/>
      <c r="J880" s="187"/>
      <c r="K880" s="187"/>
      <c r="L880" s="187"/>
      <c r="M880" s="187"/>
      <c r="N880" s="187"/>
      <c r="O880" s="187"/>
      <c r="P880" s="187"/>
    </row>
    <row r="881" spans="1:16" ht="11.25" customHeight="1" x14ac:dyDescent="0.2">
      <c r="A881" s="311"/>
      <c r="B881" s="318"/>
      <c r="C881" s="319"/>
      <c r="D881" s="288"/>
      <c r="E881" s="187"/>
      <c r="F881" s="187"/>
      <c r="G881" s="187"/>
      <c r="H881" s="187"/>
      <c r="I881" s="187"/>
      <c r="J881" s="187"/>
      <c r="K881" s="187"/>
      <c r="L881" s="187"/>
      <c r="M881" s="187"/>
      <c r="N881" s="187"/>
      <c r="O881" s="187"/>
      <c r="P881" s="187"/>
    </row>
    <row r="882" spans="1:16" ht="11.25" customHeight="1" x14ac:dyDescent="0.2">
      <c r="A882" s="311"/>
      <c r="B882" s="318"/>
      <c r="C882" s="319"/>
      <c r="D882" s="288"/>
      <c r="E882" s="187"/>
      <c r="F882" s="187"/>
      <c r="G882" s="187"/>
      <c r="H882" s="187"/>
      <c r="I882" s="187"/>
      <c r="J882" s="187"/>
      <c r="K882" s="187"/>
      <c r="L882" s="187"/>
      <c r="M882" s="187"/>
      <c r="N882" s="187"/>
      <c r="O882" s="187"/>
      <c r="P882" s="187"/>
    </row>
    <row r="883" spans="1:16" ht="11.25" customHeight="1" x14ac:dyDescent="0.2">
      <c r="A883" s="311"/>
      <c r="B883" s="318"/>
      <c r="C883" s="319"/>
      <c r="D883" s="288"/>
      <c r="E883" s="187"/>
      <c r="F883" s="187"/>
      <c r="G883" s="187"/>
      <c r="H883" s="187"/>
      <c r="I883" s="187"/>
      <c r="J883" s="187"/>
      <c r="K883" s="187"/>
      <c r="L883" s="187"/>
      <c r="M883" s="187"/>
      <c r="N883" s="187"/>
      <c r="O883" s="187"/>
      <c r="P883" s="187"/>
    </row>
    <row r="884" spans="1:16" ht="11.25" customHeight="1" x14ac:dyDescent="0.2">
      <c r="A884" s="311"/>
      <c r="B884" s="318"/>
      <c r="C884" s="319"/>
      <c r="D884" s="288"/>
      <c r="E884" s="187"/>
      <c r="F884" s="187"/>
      <c r="G884" s="187"/>
      <c r="H884" s="187"/>
      <c r="I884" s="187"/>
      <c r="J884" s="187"/>
      <c r="K884" s="187"/>
      <c r="L884" s="187"/>
      <c r="M884" s="187"/>
      <c r="N884" s="187"/>
      <c r="O884" s="187"/>
      <c r="P884" s="187"/>
    </row>
    <row r="885" spans="1:16" ht="11.25" customHeight="1" x14ac:dyDescent="0.2">
      <c r="A885" s="311"/>
      <c r="B885" s="318"/>
      <c r="C885" s="319"/>
      <c r="D885" s="288"/>
      <c r="E885" s="187"/>
      <c r="F885" s="187"/>
      <c r="G885" s="187"/>
      <c r="H885" s="187"/>
      <c r="I885" s="187"/>
      <c r="J885" s="187"/>
      <c r="K885" s="187"/>
      <c r="L885" s="187"/>
      <c r="M885" s="187"/>
      <c r="N885" s="187"/>
      <c r="O885" s="187"/>
      <c r="P885" s="187"/>
    </row>
    <row r="886" spans="1:16" ht="11.25" customHeight="1" x14ac:dyDescent="0.2">
      <c r="A886" s="311"/>
      <c r="B886" s="318"/>
      <c r="C886" s="319"/>
      <c r="D886" s="288"/>
      <c r="E886" s="187"/>
      <c r="F886" s="187"/>
      <c r="G886" s="187"/>
      <c r="H886" s="187"/>
      <c r="I886" s="187"/>
      <c r="J886" s="187"/>
      <c r="K886" s="187"/>
      <c r="L886" s="187"/>
      <c r="M886" s="187"/>
      <c r="N886" s="187"/>
      <c r="O886" s="187"/>
      <c r="P886" s="187"/>
    </row>
    <row r="887" spans="1:16" ht="11.25" customHeight="1" x14ac:dyDescent="0.2">
      <c r="A887" s="311"/>
      <c r="B887" s="318"/>
      <c r="C887" s="319"/>
      <c r="D887" s="288"/>
      <c r="E887" s="187"/>
      <c r="F887" s="187"/>
      <c r="G887" s="187"/>
      <c r="H887" s="187"/>
      <c r="I887" s="187"/>
      <c r="J887" s="187"/>
      <c r="K887" s="187"/>
      <c r="L887" s="187"/>
      <c r="M887" s="187"/>
      <c r="N887" s="187"/>
      <c r="O887" s="187"/>
      <c r="P887" s="187"/>
    </row>
    <row r="888" spans="1:16" ht="11.25" customHeight="1" x14ac:dyDescent="0.2">
      <c r="A888" s="311"/>
      <c r="B888" s="318"/>
      <c r="C888" s="319"/>
      <c r="D888" s="288"/>
      <c r="E888" s="187"/>
      <c r="F888" s="187"/>
      <c r="G888" s="187"/>
      <c r="H888" s="187"/>
      <c r="I888" s="187"/>
      <c r="J888" s="187"/>
      <c r="K888" s="187"/>
      <c r="L888" s="187"/>
      <c r="M888" s="187"/>
      <c r="N888" s="187"/>
      <c r="O888" s="187"/>
      <c r="P888" s="187"/>
    </row>
    <row r="889" spans="1:16" ht="11.25" customHeight="1" x14ac:dyDescent="0.2">
      <c r="A889" s="311"/>
      <c r="B889" s="318"/>
      <c r="C889" s="319"/>
      <c r="D889" s="288"/>
      <c r="E889" s="187"/>
      <c r="F889" s="187"/>
      <c r="G889" s="187"/>
      <c r="H889" s="187"/>
      <c r="I889" s="187"/>
      <c r="J889" s="187"/>
      <c r="K889" s="187"/>
      <c r="L889" s="187"/>
      <c r="M889" s="187"/>
      <c r="N889" s="187"/>
      <c r="O889" s="187"/>
      <c r="P889" s="187"/>
    </row>
    <row r="890" spans="1:16" ht="11.25" customHeight="1" x14ac:dyDescent="0.2">
      <c r="A890" s="311"/>
      <c r="B890" s="318"/>
      <c r="C890" s="319"/>
      <c r="D890" s="288"/>
      <c r="E890" s="187"/>
      <c r="F890" s="187"/>
      <c r="G890" s="187"/>
      <c r="H890" s="187"/>
      <c r="I890" s="187"/>
      <c r="J890" s="187"/>
      <c r="K890" s="187"/>
      <c r="L890" s="187"/>
      <c r="M890" s="187"/>
      <c r="N890" s="187"/>
      <c r="O890" s="187"/>
      <c r="P890" s="187"/>
    </row>
    <row r="891" spans="1:16" ht="11.25" customHeight="1" x14ac:dyDescent="0.2">
      <c r="A891" s="311"/>
      <c r="B891" s="318"/>
      <c r="C891" s="319"/>
      <c r="D891" s="288"/>
      <c r="E891" s="187"/>
      <c r="F891" s="187"/>
      <c r="G891" s="187"/>
      <c r="H891" s="187"/>
      <c r="I891" s="187"/>
      <c r="J891" s="187"/>
      <c r="K891" s="187"/>
      <c r="L891" s="187"/>
      <c r="M891" s="187"/>
      <c r="N891" s="187"/>
      <c r="O891" s="187"/>
      <c r="P891" s="187"/>
    </row>
    <row r="892" spans="1:16" ht="11.25" customHeight="1" x14ac:dyDescent="0.2">
      <c r="A892" s="311"/>
      <c r="B892" s="318"/>
      <c r="C892" s="319"/>
      <c r="D892" s="288"/>
      <c r="E892" s="187"/>
      <c r="F892" s="187"/>
      <c r="G892" s="187"/>
      <c r="H892" s="187"/>
      <c r="I892" s="187"/>
      <c r="J892" s="187"/>
      <c r="K892" s="187"/>
      <c r="L892" s="187"/>
      <c r="M892" s="187"/>
      <c r="N892" s="187"/>
      <c r="O892" s="187"/>
      <c r="P892" s="187"/>
    </row>
    <row r="893" spans="1:16" ht="11.25" customHeight="1" x14ac:dyDescent="0.2">
      <c r="A893" s="311"/>
      <c r="B893" s="318"/>
      <c r="C893" s="319"/>
      <c r="D893" s="288"/>
      <c r="E893" s="187"/>
      <c r="F893" s="187"/>
      <c r="G893" s="187"/>
      <c r="H893" s="187"/>
      <c r="I893" s="187"/>
      <c r="J893" s="187"/>
      <c r="K893" s="187"/>
      <c r="L893" s="187"/>
      <c r="M893" s="187"/>
      <c r="N893" s="187"/>
      <c r="O893" s="187"/>
      <c r="P893" s="187"/>
    </row>
    <row r="894" spans="1:16" ht="11.25" customHeight="1" x14ac:dyDescent="0.2">
      <c r="A894" s="311"/>
      <c r="B894" s="318"/>
      <c r="C894" s="319"/>
      <c r="D894" s="288"/>
      <c r="E894" s="187"/>
      <c r="F894" s="187"/>
      <c r="G894" s="187"/>
      <c r="H894" s="187"/>
      <c r="I894" s="187"/>
      <c r="J894" s="187"/>
      <c r="K894" s="187"/>
      <c r="L894" s="187"/>
      <c r="M894" s="187"/>
      <c r="N894" s="187"/>
      <c r="O894" s="187"/>
      <c r="P894" s="187"/>
    </row>
    <row r="895" spans="1:16" ht="11.25" customHeight="1" x14ac:dyDescent="0.2">
      <c r="A895" s="311"/>
      <c r="B895" s="318"/>
      <c r="C895" s="319"/>
      <c r="D895" s="288"/>
      <c r="E895" s="187"/>
      <c r="F895" s="187"/>
      <c r="G895" s="187"/>
      <c r="H895" s="187"/>
      <c r="I895" s="187"/>
      <c r="J895" s="187"/>
      <c r="K895" s="187"/>
      <c r="L895" s="187"/>
      <c r="M895" s="187"/>
      <c r="N895" s="187"/>
      <c r="O895" s="187"/>
      <c r="P895" s="187"/>
    </row>
    <row r="896" spans="1:16" ht="11.25" customHeight="1" x14ac:dyDescent="0.2">
      <c r="A896" s="311"/>
      <c r="B896" s="318"/>
      <c r="C896" s="319"/>
      <c r="D896" s="288"/>
      <c r="E896" s="187"/>
      <c r="F896" s="187"/>
      <c r="G896" s="187"/>
      <c r="H896" s="187"/>
      <c r="I896" s="187"/>
      <c r="J896" s="187"/>
      <c r="K896" s="187"/>
      <c r="L896" s="187"/>
      <c r="M896" s="187"/>
      <c r="N896" s="187"/>
      <c r="O896" s="187"/>
      <c r="P896" s="187"/>
    </row>
    <row r="897" spans="1:16" ht="11.25" customHeight="1" x14ac:dyDescent="0.2">
      <c r="A897" s="311"/>
      <c r="B897" s="318"/>
      <c r="C897" s="319"/>
      <c r="D897" s="288"/>
      <c r="E897" s="187"/>
      <c r="F897" s="187"/>
      <c r="G897" s="187"/>
      <c r="H897" s="187"/>
      <c r="I897" s="187"/>
      <c r="J897" s="187"/>
      <c r="K897" s="187"/>
      <c r="L897" s="187"/>
      <c r="M897" s="187"/>
      <c r="N897" s="187"/>
      <c r="O897" s="187"/>
      <c r="P897" s="187"/>
    </row>
    <row r="898" spans="1:16" ht="11.25" customHeight="1" x14ac:dyDescent="0.2">
      <c r="A898" s="311"/>
      <c r="B898" s="318"/>
      <c r="C898" s="319"/>
      <c r="D898" s="288"/>
      <c r="E898" s="187"/>
      <c r="F898" s="187"/>
      <c r="G898" s="187"/>
      <c r="H898" s="187"/>
      <c r="I898" s="187"/>
      <c r="J898" s="187"/>
      <c r="K898" s="187"/>
      <c r="L898" s="187"/>
      <c r="M898" s="187"/>
      <c r="N898" s="187"/>
      <c r="O898" s="187"/>
      <c r="P898" s="187"/>
    </row>
    <row r="899" spans="1:16" ht="11.25" customHeight="1" x14ac:dyDescent="0.2">
      <c r="A899" s="311"/>
      <c r="B899" s="318"/>
      <c r="C899" s="319"/>
      <c r="D899" s="288"/>
      <c r="E899" s="187"/>
      <c r="F899" s="187"/>
      <c r="G899" s="187"/>
      <c r="H899" s="187"/>
      <c r="I899" s="187"/>
      <c r="J899" s="187"/>
      <c r="K899" s="187"/>
      <c r="L899" s="187"/>
      <c r="M899" s="187"/>
      <c r="N899" s="187"/>
      <c r="O899" s="187"/>
      <c r="P899" s="187"/>
    </row>
    <row r="900" spans="1:16" ht="11.25" customHeight="1" x14ac:dyDescent="0.2">
      <c r="A900" s="311"/>
      <c r="B900" s="318"/>
      <c r="C900" s="319"/>
      <c r="D900" s="288"/>
      <c r="E900" s="187"/>
      <c r="F900" s="187"/>
      <c r="G900" s="187"/>
      <c r="H900" s="187"/>
      <c r="I900" s="187"/>
      <c r="J900" s="187"/>
      <c r="K900" s="187"/>
      <c r="L900" s="187"/>
      <c r="M900" s="187"/>
      <c r="N900" s="187"/>
      <c r="O900" s="187"/>
      <c r="P900" s="187"/>
    </row>
    <row r="901" spans="1:16" ht="11.25" customHeight="1" x14ac:dyDescent="0.2">
      <c r="A901" s="311"/>
      <c r="B901" s="318"/>
      <c r="C901" s="319"/>
      <c r="D901" s="288"/>
      <c r="E901" s="187"/>
      <c r="F901" s="187"/>
      <c r="G901" s="187"/>
      <c r="H901" s="187"/>
      <c r="I901" s="187"/>
      <c r="J901" s="187"/>
      <c r="K901" s="187"/>
      <c r="L901" s="187"/>
      <c r="M901" s="187"/>
      <c r="N901" s="187"/>
      <c r="O901" s="187"/>
      <c r="P901" s="187"/>
    </row>
    <row r="902" spans="1:16" ht="11.25" customHeight="1" x14ac:dyDescent="0.2">
      <c r="A902" s="311"/>
      <c r="B902" s="318"/>
      <c r="C902" s="319"/>
      <c r="D902" s="288"/>
      <c r="E902" s="187"/>
      <c r="F902" s="187"/>
      <c r="G902" s="187"/>
      <c r="H902" s="187"/>
      <c r="I902" s="187"/>
      <c r="J902" s="187"/>
      <c r="K902" s="187"/>
      <c r="L902" s="187"/>
      <c r="M902" s="187"/>
      <c r="N902" s="187"/>
      <c r="O902" s="187"/>
      <c r="P902" s="187"/>
    </row>
    <row r="903" spans="1:16" ht="11.25" customHeight="1" x14ac:dyDescent="0.2">
      <c r="A903" s="311"/>
      <c r="B903" s="318"/>
      <c r="C903" s="319"/>
      <c r="D903" s="288"/>
      <c r="E903" s="187"/>
      <c r="F903" s="187"/>
      <c r="G903" s="187"/>
      <c r="H903" s="187"/>
      <c r="I903" s="187"/>
      <c r="J903" s="187"/>
      <c r="K903" s="187"/>
      <c r="L903" s="187"/>
      <c r="M903" s="187"/>
      <c r="N903" s="187"/>
      <c r="O903" s="187"/>
      <c r="P903" s="187"/>
    </row>
    <row r="904" spans="1:16" ht="11.25" customHeight="1" x14ac:dyDescent="0.2">
      <c r="A904" s="311"/>
      <c r="B904" s="318"/>
      <c r="C904" s="319"/>
      <c r="D904" s="288"/>
      <c r="E904" s="187"/>
      <c r="F904" s="187"/>
      <c r="G904" s="187"/>
      <c r="H904" s="187"/>
      <c r="I904" s="187"/>
      <c r="J904" s="187"/>
      <c r="K904" s="187"/>
      <c r="L904" s="187"/>
      <c r="M904" s="187"/>
      <c r="N904" s="187"/>
      <c r="O904" s="187"/>
      <c r="P904" s="187"/>
    </row>
    <row r="905" spans="1:16" ht="11.25" customHeight="1" x14ac:dyDescent="0.2">
      <c r="A905" s="311"/>
      <c r="B905" s="318"/>
      <c r="C905" s="319"/>
      <c r="D905" s="288"/>
      <c r="E905" s="187"/>
      <c r="F905" s="187"/>
      <c r="G905" s="187"/>
      <c r="H905" s="187"/>
      <c r="I905" s="187"/>
      <c r="J905" s="187"/>
      <c r="K905" s="187"/>
      <c r="L905" s="187"/>
      <c r="M905" s="187"/>
      <c r="N905" s="187"/>
      <c r="O905" s="187"/>
      <c r="P905" s="187"/>
    </row>
    <row r="906" spans="1:16" ht="11.25" customHeight="1" x14ac:dyDescent="0.2">
      <c r="A906" s="311"/>
      <c r="B906" s="318"/>
      <c r="C906" s="319"/>
      <c r="D906" s="288"/>
      <c r="E906" s="187"/>
      <c r="F906" s="187"/>
      <c r="G906" s="187"/>
      <c r="H906" s="187"/>
      <c r="I906" s="187"/>
      <c r="J906" s="187"/>
      <c r="K906" s="187"/>
      <c r="L906" s="187"/>
      <c r="M906" s="187"/>
      <c r="N906" s="187"/>
      <c r="O906" s="187"/>
      <c r="P906" s="187"/>
    </row>
    <row r="907" spans="1:16" ht="11.25" customHeight="1" x14ac:dyDescent="0.2">
      <c r="A907" s="311"/>
      <c r="B907" s="318"/>
      <c r="C907" s="319"/>
      <c r="D907" s="288"/>
      <c r="E907" s="187"/>
      <c r="F907" s="187"/>
      <c r="G907" s="187"/>
      <c r="H907" s="187"/>
      <c r="I907" s="187"/>
      <c r="J907" s="187"/>
      <c r="K907" s="187"/>
      <c r="L907" s="187"/>
      <c r="M907" s="187"/>
      <c r="N907" s="187"/>
      <c r="O907" s="187"/>
      <c r="P907" s="187"/>
    </row>
    <row r="908" spans="1:16" ht="11.25" customHeight="1" x14ac:dyDescent="0.2">
      <c r="A908" s="311"/>
      <c r="B908" s="318"/>
      <c r="C908" s="319"/>
      <c r="D908" s="288"/>
      <c r="E908" s="187"/>
      <c r="F908" s="187"/>
      <c r="G908" s="187"/>
      <c r="H908" s="187"/>
      <c r="I908" s="187"/>
      <c r="J908" s="187"/>
      <c r="K908" s="187"/>
      <c r="L908" s="187"/>
      <c r="M908" s="187"/>
      <c r="N908" s="187"/>
      <c r="O908" s="187"/>
      <c r="P908" s="187"/>
    </row>
    <row r="909" spans="1:16" ht="11.25" customHeight="1" x14ac:dyDescent="0.2">
      <c r="A909" s="311"/>
      <c r="B909" s="318"/>
      <c r="C909" s="319"/>
      <c r="D909" s="288"/>
      <c r="E909" s="187"/>
      <c r="F909" s="187"/>
      <c r="G909" s="187"/>
      <c r="H909" s="187"/>
      <c r="I909" s="187"/>
      <c r="J909" s="187"/>
      <c r="K909" s="187"/>
      <c r="L909" s="187"/>
      <c r="M909" s="187"/>
      <c r="N909" s="187"/>
      <c r="O909" s="187"/>
      <c r="P909" s="187"/>
    </row>
    <row r="910" spans="1:16" ht="11.25" customHeight="1" x14ac:dyDescent="0.2">
      <c r="A910" s="311"/>
      <c r="B910" s="318"/>
      <c r="C910" s="319"/>
      <c r="D910" s="288"/>
      <c r="E910" s="187"/>
      <c r="F910" s="187"/>
      <c r="G910" s="187"/>
      <c r="H910" s="187"/>
      <c r="I910" s="187"/>
      <c r="J910" s="187"/>
      <c r="K910" s="187"/>
      <c r="L910" s="187"/>
      <c r="M910" s="187"/>
      <c r="N910" s="187"/>
      <c r="O910" s="187"/>
      <c r="P910" s="187"/>
    </row>
    <row r="911" spans="1:16" ht="11.25" customHeight="1" x14ac:dyDescent="0.2">
      <c r="A911" s="311"/>
      <c r="B911" s="318"/>
      <c r="C911" s="319"/>
      <c r="D911" s="288"/>
      <c r="E911" s="187"/>
      <c r="F911" s="187"/>
      <c r="G911" s="187"/>
      <c r="H911" s="187"/>
      <c r="I911" s="187"/>
      <c r="J911" s="187"/>
      <c r="K911" s="187"/>
      <c r="L911" s="187"/>
      <c r="M911" s="187"/>
      <c r="N911" s="187"/>
      <c r="O911" s="187"/>
      <c r="P911" s="187"/>
    </row>
    <row r="912" spans="1:16" ht="11.25" customHeight="1" x14ac:dyDescent="0.2">
      <c r="A912" s="311"/>
      <c r="B912" s="318"/>
      <c r="C912" s="319"/>
      <c r="D912" s="288"/>
      <c r="E912" s="187"/>
      <c r="F912" s="187"/>
      <c r="G912" s="187"/>
      <c r="H912" s="187"/>
      <c r="I912" s="187"/>
      <c r="J912" s="187"/>
      <c r="K912" s="187"/>
      <c r="L912" s="187"/>
      <c r="M912" s="187"/>
      <c r="N912" s="187"/>
      <c r="O912" s="187"/>
      <c r="P912" s="187"/>
    </row>
    <row r="913" spans="1:16" ht="11.25" customHeight="1" x14ac:dyDescent="0.2">
      <c r="A913" s="311"/>
      <c r="B913" s="318"/>
      <c r="C913" s="319"/>
      <c r="D913" s="288"/>
      <c r="E913" s="187"/>
      <c r="F913" s="187"/>
      <c r="G913" s="187"/>
      <c r="H913" s="187"/>
      <c r="I913" s="187"/>
      <c r="J913" s="187"/>
      <c r="K913" s="187"/>
      <c r="L913" s="187"/>
      <c r="M913" s="187"/>
      <c r="N913" s="187"/>
      <c r="O913" s="187"/>
      <c r="P913" s="187"/>
    </row>
    <row r="914" spans="1:16" ht="11.25" customHeight="1" x14ac:dyDescent="0.2">
      <c r="A914" s="311"/>
      <c r="B914" s="318"/>
      <c r="C914" s="319"/>
      <c r="D914" s="288"/>
      <c r="E914" s="187"/>
      <c r="F914" s="187"/>
      <c r="G914" s="187"/>
      <c r="H914" s="187"/>
      <c r="I914" s="187"/>
      <c r="J914" s="187"/>
      <c r="K914" s="187"/>
      <c r="L914" s="187"/>
      <c r="M914" s="187"/>
      <c r="N914" s="187"/>
      <c r="O914" s="187"/>
      <c r="P914" s="187"/>
    </row>
    <row r="915" spans="1:16" ht="11.25" customHeight="1" x14ac:dyDescent="0.2">
      <c r="A915" s="311"/>
      <c r="B915" s="318"/>
      <c r="C915" s="319"/>
      <c r="D915" s="288"/>
      <c r="E915" s="187"/>
      <c r="F915" s="187"/>
      <c r="G915" s="187"/>
      <c r="H915" s="187"/>
      <c r="I915" s="187"/>
      <c r="J915" s="187"/>
      <c r="K915" s="187"/>
      <c r="L915" s="187"/>
      <c r="M915" s="187"/>
      <c r="N915" s="187"/>
      <c r="O915" s="187"/>
      <c r="P915" s="187"/>
    </row>
    <row r="916" spans="1:16" ht="11.25" customHeight="1" x14ac:dyDescent="0.2">
      <c r="A916" s="311"/>
      <c r="B916" s="318"/>
      <c r="C916" s="319"/>
      <c r="D916" s="288"/>
      <c r="E916" s="187"/>
      <c r="F916" s="187"/>
      <c r="G916" s="187"/>
      <c r="H916" s="187"/>
      <c r="I916" s="187"/>
      <c r="J916" s="187"/>
      <c r="K916" s="187"/>
      <c r="L916" s="187"/>
      <c r="M916" s="187"/>
      <c r="N916" s="187"/>
      <c r="O916" s="187"/>
      <c r="P916" s="187"/>
    </row>
    <row r="917" spans="1:16" ht="11.25" customHeight="1" x14ac:dyDescent="0.2">
      <c r="A917" s="311"/>
      <c r="B917" s="318"/>
      <c r="C917" s="319"/>
      <c r="D917" s="288"/>
      <c r="E917" s="187"/>
      <c r="F917" s="187"/>
      <c r="G917" s="187"/>
      <c r="H917" s="187"/>
      <c r="I917" s="187"/>
      <c r="J917" s="187"/>
      <c r="K917" s="187"/>
      <c r="L917" s="187"/>
      <c r="M917" s="187"/>
      <c r="N917" s="187"/>
      <c r="O917" s="187"/>
      <c r="P917" s="187"/>
    </row>
    <row r="918" spans="1:16" ht="11.25" customHeight="1" x14ac:dyDescent="0.2">
      <c r="A918" s="311"/>
      <c r="B918" s="318"/>
      <c r="C918" s="319"/>
      <c r="D918" s="288"/>
      <c r="E918" s="187"/>
      <c r="F918" s="187"/>
      <c r="G918" s="187"/>
      <c r="H918" s="187"/>
      <c r="I918" s="187"/>
      <c r="J918" s="187"/>
      <c r="K918" s="187"/>
      <c r="L918" s="187"/>
      <c r="M918" s="187"/>
      <c r="N918" s="187"/>
      <c r="O918" s="187"/>
      <c r="P918" s="187"/>
    </row>
    <row r="919" spans="1:16" ht="11.25" customHeight="1" x14ac:dyDescent="0.2">
      <c r="A919" s="311"/>
      <c r="B919" s="318"/>
      <c r="C919" s="319"/>
      <c r="D919" s="288"/>
      <c r="E919" s="187"/>
      <c r="F919" s="187"/>
      <c r="G919" s="187"/>
      <c r="H919" s="187"/>
      <c r="I919" s="187"/>
      <c r="J919" s="187"/>
      <c r="K919" s="187"/>
      <c r="L919" s="187"/>
      <c r="M919" s="187"/>
      <c r="N919" s="187"/>
      <c r="O919" s="187"/>
      <c r="P919" s="187"/>
    </row>
    <row r="920" spans="1:16" ht="11.25" customHeight="1" x14ac:dyDescent="0.2">
      <c r="A920" s="311"/>
      <c r="B920" s="318"/>
      <c r="C920" s="319"/>
      <c r="D920" s="288"/>
      <c r="E920" s="187"/>
      <c r="F920" s="187"/>
      <c r="G920" s="187"/>
      <c r="H920" s="187"/>
      <c r="I920" s="187"/>
      <c r="J920" s="187"/>
      <c r="K920" s="187"/>
      <c r="L920" s="187"/>
      <c r="M920" s="187"/>
      <c r="N920" s="187"/>
      <c r="O920" s="187"/>
      <c r="P920" s="187"/>
    </row>
    <row r="921" spans="1:16" ht="11.25" customHeight="1" x14ac:dyDescent="0.2">
      <c r="A921" s="311"/>
      <c r="B921" s="318"/>
      <c r="C921" s="319"/>
      <c r="D921" s="288"/>
      <c r="E921" s="187"/>
      <c r="F921" s="187"/>
      <c r="G921" s="187"/>
      <c r="H921" s="187"/>
      <c r="I921" s="187"/>
      <c r="J921" s="187"/>
      <c r="K921" s="187"/>
      <c r="L921" s="187"/>
      <c r="M921" s="187"/>
      <c r="N921" s="187"/>
      <c r="O921" s="187"/>
      <c r="P921" s="187"/>
    </row>
    <row r="922" spans="1:16" ht="11.25" customHeight="1" x14ac:dyDescent="0.2">
      <c r="A922" s="311"/>
      <c r="B922" s="318"/>
      <c r="C922" s="319"/>
      <c r="D922" s="288"/>
      <c r="E922" s="187"/>
      <c r="F922" s="187"/>
      <c r="G922" s="187"/>
      <c r="H922" s="187"/>
      <c r="I922" s="187"/>
      <c r="J922" s="187"/>
      <c r="K922" s="187"/>
      <c r="L922" s="187"/>
      <c r="M922" s="187"/>
      <c r="N922" s="187"/>
      <c r="O922" s="187"/>
      <c r="P922" s="187"/>
    </row>
    <row r="923" spans="1:16" ht="11.25" customHeight="1" x14ac:dyDescent="0.2">
      <c r="A923" s="311"/>
      <c r="B923" s="318"/>
      <c r="C923" s="319"/>
      <c r="D923" s="288"/>
      <c r="E923" s="187"/>
      <c r="F923" s="187"/>
      <c r="G923" s="187"/>
      <c r="H923" s="187"/>
      <c r="I923" s="187"/>
      <c r="J923" s="187"/>
      <c r="K923" s="187"/>
      <c r="L923" s="187"/>
      <c r="M923" s="187"/>
      <c r="N923" s="187"/>
      <c r="O923" s="187"/>
      <c r="P923" s="187"/>
    </row>
    <row r="924" spans="1:16" ht="11.25" customHeight="1" x14ac:dyDescent="0.2">
      <c r="A924" s="311"/>
      <c r="B924" s="318"/>
      <c r="C924" s="319"/>
      <c r="D924" s="288"/>
      <c r="E924" s="187"/>
      <c r="F924" s="187"/>
      <c r="G924" s="187"/>
      <c r="H924" s="187"/>
      <c r="I924" s="187"/>
      <c r="J924" s="187"/>
      <c r="K924" s="187"/>
      <c r="L924" s="187"/>
      <c r="M924" s="187"/>
      <c r="N924" s="187"/>
      <c r="O924" s="187"/>
      <c r="P924" s="187"/>
    </row>
    <row r="925" spans="1:16" ht="11.25" customHeight="1" x14ac:dyDescent="0.2">
      <c r="A925" s="311"/>
      <c r="B925" s="318"/>
      <c r="C925" s="319"/>
      <c r="D925" s="288"/>
      <c r="E925" s="187"/>
      <c r="F925" s="187"/>
      <c r="G925" s="187"/>
      <c r="H925" s="187"/>
      <c r="I925" s="187"/>
      <c r="J925" s="187"/>
      <c r="K925" s="187"/>
      <c r="L925" s="187"/>
      <c r="M925" s="187"/>
      <c r="N925" s="187"/>
      <c r="O925" s="187"/>
      <c r="P925" s="187"/>
    </row>
    <row r="926" spans="1:16" ht="11.25" customHeight="1" x14ac:dyDescent="0.2">
      <c r="A926" s="311"/>
      <c r="B926" s="318"/>
      <c r="C926" s="319"/>
      <c r="D926" s="288"/>
      <c r="E926" s="187"/>
      <c r="F926" s="187"/>
      <c r="G926" s="187"/>
      <c r="H926" s="187"/>
      <c r="I926" s="187"/>
      <c r="J926" s="187"/>
      <c r="K926" s="187"/>
      <c r="L926" s="187"/>
      <c r="M926" s="187"/>
      <c r="N926" s="187"/>
      <c r="O926" s="187"/>
      <c r="P926" s="187"/>
    </row>
    <row r="927" spans="1:16" ht="11.25" customHeight="1" x14ac:dyDescent="0.2">
      <c r="A927" s="311"/>
      <c r="B927" s="318"/>
      <c r="C927" s="319"/>
      <c r="D927" s="288"/>
      <c r="E927" s="187"/>
      <c r="F927" s="187"/>
      <c r="G927" s="187"/>
      <c r="H927" s="187"/>
      <c r="I927" s="187"/>
      <c r="J927" s="187"/>
      <c r="K927" s="187"/>
      <c r="L927" s="187"/>
      <c r="M927" s="187"/>
      <c r="N927" s="187"/>
      <c r="O927" s="187"/>
      <c r="P927" s="187"/>
    </row>
    <row r="928" spans="1:16" ht="11.25" customHeight="1" x14ac:dyDescent="0.2">
      <c r="A928" s="311"/>
      <c r="B928" s="318"/>
      <c r="C928" s="319"/>
      <c r="D928" s="288"/>
      <c r="E928" s="187"/>
      <c r="F928" s="187"/>
      <c r="G928" s="187"/>
      <c r="H928" s="187"/>
      <c r="I928" s="187"/>
      <c r="J928" s="187"/>
      <c r="K928" s="187"/>
      <c r="L928" s="187"/>
      <c r="M928" s="187"/>
      <c r="N928" s="187"/>
      <c r="O928" s="187"/>
      <c r="P928" s="187"/>
    </row>
    <row r="929" spans="1:16" ht="11.25" customHeight="1" x14ac:dyDescent="0.2">
      <c r="A929" s="311"/>
      <c r="B929" s="318"/>
      <c r="C929" s="319"/>
      <c r="D929" s="288"/>
      <c r="E929" s="187"/>
      <c r="F929" s="187"/>
      <c r="G929" s="187"/>
      <c r="H929" s="187"/>
      <c r="I929" s="187"/>
      <c r="J929" s="187"/>
      <c r="K929" s="187"/>
      <c r="L929" s="187"/>
      <c r="M929" s="187"/>
      <c r="N929" s="187"/>
      <c r="O929" s="187"/>
      <c r="P929" s="187"/>
    </row>
    <row r="930" spans="1:16" ht="11.25" customHeight="1" x14ac:dyDescent="0.2">
      <c r="A930" s="311"/>
      <c r="B930" s="318"/>
      <c r="C930" s="319"/>
      <c r="D930" s="288"/>
      <c r="E930" s="187"/>
      <c r="F930" s="187"/>
      <c r="G930" s="187"/>
      <c r="H930" s="187"/>
      <c r="I930" s="187"/>
      <c r="J930" s="187"/>
      <c r="K930" s="187"/>
      <c r="L930" s="187"/>
      <c r="M930" s="187"/>
      <c r="N930" s="187"/>
      <c r="O930" s="187"/>
      <c r="P930" s="187"/>
    </row>
    <row r="931" spans="1:16" ht="11.25" customHeight="1" x14ac:dyDescent="0.2">
      <c r="A931" s="311"/>
      <c r="B931" s="318"/>
      <c r="C931" s="319"/>
      <c r="D931" s="288"/>
      <c r="E931" s="187"/>
      <c r="F931" s="187"/>
      <c r="G931" s="187"/>
      <c r="H931" s="187"/>
      <c r="I931" s="187"/>
      <c r="J931" s="187"/>
      <c r="K931" s="187"/>
      <c r="L931" s="187"/>
      <c r="M931" s="187"/>
      <c r="N931" s="187"/>
      <c r="O931" s="187"/>
      <c r="P931" s="187"/>
    </row>
    <row r="932" spans="1:16" ht="11.25" customHeight="1" x14ac:dyDescent="0.2">
      <c r="A932" s="311"/>
      <c r="B932" s="318"/>
      <c r="C932" s="319"/>
      <c r="D932" s="288"/>
      <c r="E932" s="187"/>
      <c r="F932" s="187"/>
      <c r="G932" s="187"/>
      <c r="H932" s="187"/>
      <c r="I932" s="187"/>
      <c r="J932" s="187"/>
      <c r="K932" s="187"/>
      <c r="L932" s="187"/>
      <c r="M932" s="187"/>
      <c r="N932" s="187"/>
      <c r="O932" s="187"/>
      <c r="P932" s="187"/>
    </row>
    <row r="933" spans="1:16" ht="11.25" customHeight="1" x14ac:dyDescent="0.2">
      <c r="A933" s="311"/>
      <c r="B933" s="318"/>
      <c r="C933" s="319"/>
      <c r="D933" s="288"/>
      <c r="E933" s="187"/>
      <c r="F933" s="187"/>
      <c r="G933" s="187"/>
      <c r="H933" s="187"/>
      <c r="I933" s="187"/>
      <c r="J933" s="187"/>
      <c r="K933" s="187"/>
      <c r="L933" s="187"/>
      <c r="M933" s="187"/>
      <c r="N933" s="187"/>
      <c r="O933" s="187"/>
      <c r="P933" s="187"/>
    </row>
    <row r="934" spans="1:16" ht="11.25" customHeight="1" x14ac:dyDescent="0.2">
      <c r="A934" s="311"/>
      <c r="B934" s="318"/>
      <c r="C934" s="319"/>
      <c r="D934" s="288"/>
      <c r="E934" s="187"/>
      <c r="F934" s="187"/>
      <c r="G934" s="187"/>
      <c r="H934" s="187"/>
      <c r="I934" s="187"/>
      <c r="J934" s="187"/>
      <c r="K934" s="187"/>
      <c r="L934" s="187"/>
      <c r="M934" s="187"/>
      <c r="N934" s="187"/>
      <c r="O934" s="187"/>
      <c r="P934" s="187"/>
    </row>
    <row r="935" spans="1:16" ht="11.25" customHeight="1" x14ac:dyDescent="0.2">
      <c r="A935" s="311"/>
      <c r="B935" s="318"/>
      <c r="C935" s="319"/>
      <c r="D935" s="288"/>
      <c r="E935" s="187"/>
      <c r="F935" s="187"/>
      <c r="G935" s="187"/>
      <c r="H935" s="187"/>
      <c r="I935" s="187"/>
      <c r="J935" s="187"/>
      <c r="K935" s="187"/>
      <c r="L935" s="187"/>
      <c r="M935" s="187"/>
      <c r="N935" s="187"/>
      <c r="O935" s="187"/>
      <c r="P935" s="187"/>
    </row>
    <row r="936" spans="1:16" ht="11.25" customHeight="1" x14ac:dyDescent="0.2">
      <c r="A936" s="311"/>
      <c r="B936" s="318"/>
      <c r="C936" s="319"/>
      <c r="D936" s="288"/>
      <c r="E936" s="187"/>
      <c r="F936" s="187"/>
      <c r="G936" s="187"/>
      <c r="H936" s="187"/>
      <c r="I936" s="187"/>
      <c r="J936" s="187"/>
      <c r="K936" s="187"/>
      <c r="L936" s="187"/>
      <c r="M936" s="187"/>
      <c r="N936" s="187"/>
      <c r="O936" s="187"/>
      <c r="P936" s="187"/>
    </row>
    <row r="937" spans="1:16" ht="11.25" customHeight="1" x14ac:dyDescent="0.2">
      <c r="A937" s="311"/>
      <c r="B937" s="318"/>
      <c r="C937" s="319"/>
      <c r="D937" s="288"/>
      <c r="E937" s="187"/>
      <c r="F937" s="187"/>
      <c r="G937" s="187"/>
      <c r="H937" s="187"/>
      <c r="I937" s="187"/>
      <c r="J937" s="187"/>
      <c r="K937" s="187"/>
      <c r="L937" s="187"/>
      <c r="M937" s="187"/>
      <c r="N937" s="187"/>
      <c r="O937" s="187"/>
      <c r="P937" s="187"/>
    </row>
    <row r="938" spans="1:16" ht="11.25" customHeight="1" x14ac:dyDescent="0.2">
      <c r="A938" s="311"/>
      <c r="B938" s="318"/>
      <c r="C938" s="319"/>
      <c r="D938" s="288"/>
      <c r="E938" s="187"/>
      <c r="F938" s="187"/>
      <c r="G938" s="187"/>
      <c r="H938" s="187"/>
      <c r="I938" s="187"/>
      <c r="J938" s="187"/>
      <c r="K938" s="187"/>
      <c r="L938" s="187"/>
      <c r="M938" s="187"/>
      <c r="N938" s="187"/>
      <c r="O938" s="187"/>
      <c r="P938" s="187"/>
    </row>
    <row r="939" spans="1:16" ht="11.25" customHeight="1" x14ac:dyDescent="0.2">
      <c r="A939" s="311"/>
      <c r="B939" s="318"/>
      <c r="C939" s="319"/>
      <c r="D939" s="288"/>
      <c r="E939" s="187"/>
      <c r="F939" s="187"/>
      <c r="G939" s="187"/>
      <c r="H939" s="187"/>
      <c r="I939" s="187"/>
      <c r="J939" s="187"/>
      <c r="K939" s="187"/>
      <c r="L939" s="187"/>
      <c r="M939" s="187"/>
      <c r="N939" s="187"/>
      <c r="O939" s="187"/>
      <c r="P939" s="187"/>
    </row>
    <row r="940" spans="1:16" ht="11.25" customHeight="1" x14ac:dyDescent="0.2">
      <c r="A940" s="311"/>
      <c r="B940" s="318"/>
      <c r="C940" s="319"/>
      <c r="D940" s="288"/>
      <c r="E940" s="187"/>
      <c r="F940" s="187"/>
      <c r="G940" s="187"/>
      <c r="H940" s="187"/>
      <c r="I940" s="187"/>
      <c r="J940" s="187"/>
      <c r="K940" s="187"/>
      <c r="L940" s="187"/>
      <c r="M940" s="187"/>
      <c r="N940" s="187"/>
      <c r="O940" s="187"/>
      <c r="P940" s="187"/>
    </row>
    <row r="941" spans="1:16" ht="11.25" customHeight="1" x14ac:dyDescent="0.2">
      <c r="A941" s="311"/>
      <c r="B941" s="318"/>
      <c r="C941" s="319"/>
      <c r="D941" s="288"/>
      <c r="E941" s="187"/>
      <c r="F941" s="187"/>
      <c r="G941" s="187"/>
      <c r="H941" s="187"/>
      <c r="I941" s="187"/>
      <c r="J941" s="187"/>
      <c r="K941" s="187"/>
      <c r="L941" s="187"/>
      <c r="M941" s="187"/>
      <c r="N941" s="187"/>
      <c r="O941" s="187"/>
      <c r="P941" s="187"/>
    </row>
    <row r="942" spans="1:16" ht="11.25" customHeight="1" x14ac:dyDescent="0.2">
      <c r="A942" s="311"/>
      <c r="B942" s="318"/>
      <c r="C942" s="319"/>
      <c r="D942" s="288"/>
      <c r="E942" s="187"/>
      <c r="F942" s="187"/>
      <c r="G942" s="187"/>
      <c r="H942" s="187"/>
      <c r="I942" s="187"/>
      <c r="J942" s="187"/>
      <c r="K942" s="187"/>
      <c r="L942" s="187"/>
      <c r="M942" s="187"/>
      <c r="N942" s="187"/>
      <c r="O942" s="187"/>
      <c r="P942" s="187"/>
    </row>
    <row r="943" spans="1:16" ht="11.25" customHeight="1" x14ac:dyDescent="0.2">
      <c r="A943" s="311"/>
      <c r="B943" s="318"/>
      <c r="C943" s="319"/>
      <c r="D943" s="288"/>
      <c r="E943" s="187"/>
      <c r="F943" s="187"/>
      <c r="G943" s="187"/>
      <c r="H943" s="187"/>
      <c r="I943" s="187"/>
      <c r="J943" s="187"/>
      <c r="K943" s="187"/>
      <c r="L943" s="187"/>
      <c r="M943" s="187"/>
      <c r="N943" s="187"/>
      <c r="O943" s="187"/>
      <c r="P943" s="187"/>
    </row>
    <row r="944" spans="1:16" ht="11.25" customHeight="1" x14ac:dyDescent="0.2">
      <c r="A944" s="311"/>
      <c r="B944" s="318"/>
      <c r="C944" s="319"/>
      <c r="D944" s="288"/>
      <c r="E944" s="187"/>
      <c r="F944" s="187"/>
      <c r="G944" s="187"/>
      <c r="H944" s="187"/>
      <c r="I944" s="187"/>
      <c r="J944" s="187"/>
      <c r="K944" s="187"/>
      <c r="L944" s="187"/>
      <c r="M944" s="187"/>
      <c r="N944" s="187"/>
      <c r="O944" s="187"/>
      <c r="P944" s="187"/>
    </row>
    <row r="945" spans="1:16" ht="11.25" customHeight="1" x14ac:dyDescent="0.2">
      <c r="A945" s="311"/>
      <c r="B945" s="318"/>
      <c r="C945" s="319"/>
      <c r="D945" s="288"/>
      <c r="E945" s="187"/>
      <c r="F945" s="187"/>
      <c r="G945" s="187"/>
      <c r="H945" s="187"/>
      <c r="I945" s="187"/>
      <c r="J945" s="187"/>
      <c r="K945" s="187"/>
      <c r="L945" s="187"/>
      <c r="M945" s="187"/>
      <c r="N945" s="187"/>
      <c r="O945" s="187"/>
      <c r="P945" s="187"/>
    </row>
    <row r="946" spans="1:16" ht="11.25" customHeight="1" x14ac:dyDescent="0.2">
      <c r="A946" s="311"/>
      <c r="B946" s="318"/>
      <c r="C946" s="319"/>
      <c r="D946" s="288"/>
      <c r="E946" s="187"/>
      <c r="F946" s="187"/>
      <c r="G946" s="187"/>
      <c r="H946" s="187"/>
      <c r="I946" s="187"/>
      <c r="J946" s="187"/>
      <c r="K946" s="187"/>
      <c r="L946" s="187"/>
      <c r="M946" s="187"/>
      <c r="N946" s="187"/>
      <c r="O946" s="187"/>
      <c r="P946" s="187"/>
    </row>
    <row r="947" spans="1:16" ht="11.25" customHeight="1" x14ac:dyDescent="0.2">
      <c r="A947" s="311"/>
      <c r="B947" s="318"/>
      <c r="C947" s="319"/>
      <c r="D947" s="288"/>
      <c r="E947" s="187"/>
      <c r="F947" s="187"/>
      <c r="G947" s="187"/>
      <c r="H947" s="187"/>
      <c r="I947" s="187"/>
      <c r="J947" s="187"/>
      <c r="K947" s="187"/>
      <c r="L947" s="187"/>
      <c r="M947" s="187"/>
      <c r="N947" s="187"/>
      <c r="O947" s="187"/>
      <c r="P947" s="187"/>
    </row>
    <row r="948" spans="1:16" ht="11.25" customHeight="1" x14ac:dyDescent="0.2">
      <c r="A948" s="311"/>
      <c r="B948" s="318"/>
      <c r="C948" s="319"/>
      <c r="D948" s="288"/>
      <c r="E948" s="187"/>
      <c r="F948" s="187"/>
      <c r="G948" s="187"/>
      <c r="H948" s="187"/>
      <c r="I948" s="187"/>
      <c r="J948" s="187"/>
      <c r="K948" s="187"/>
      <c r="L948" s="187"/>
      <c r="M948" s="187"/>
      <c r="N948" s="187"/>
      <c r="O948" s="187"/>
      <c r="P948" s="187"/>
    </row>
    <row r="949" spans="1:16" ht="11.25" customHeight="1" x14ac:dyDescent="0.2">
      <c r="A949" s="311"/>
      <c r="B949" s="318"/>
      <c r="C949" s="319"/>
      <c r="D949" s="288"/>
      <c r="E949" s="187"/>
      <c r="F949" s="187"/>
      <c r="G949" s="187"/>
      <c r="H949" s="187"/>
      <c r="I949" s="187"/>
      <c r="J949" s="187"/>
      <c r="K949" s="187"/>
      <c r="L949" s="187"/>
      <c r="M949" s="187"/>
      <c r="N949" s="187"/>
      <c r="O949" s="187"/>
      <c r="P949" s="187"/>
    </row>
    <row r="950" spans="1:16" ht="11.25" customHeight="1" x14ac:dyDescent="0.2">
      <c r="A950" s="311"/>
      <c r="B950" s="318"/>
      <c r="C950" s="319"/>
      <c r="D950" s="288"/>
      <c r="E950" s="187"/>
      <c r="F950" s="187"/>
      <c r="G950" s="187"/>
      <c r="H950" s="187"/>
      <c r="I950" s="187"/>
      <c r="J950" s="187"/>
      <c r="K950" s="187"/>
      <c r="L950" s="187"/>
      <c r="M950" s="187"/>
      <c r="N950" s="187"/>
      <c r="O950" s="187"/>
      <c r="P950" s="187"/>
    </row>
    <row r="951" spans="1:16" ht="11.25" customHeight="1" x14ac:dyDescent="0.2">
      <c r="A951" s="311"/>
      <c r="B951" s="318"/>
      <c r="C951" s="319"/>
      <c r="D951" s="288"/>
      <c r="E951" s="187"/>
      <c r="F951" s="187"/>
      <c r="G951" s="187"/>
      <c r="H951" s="187"/>
      <c r="I951" s="187"/>
      <c r="J951" s="187"/>
      <c r="K951" s="187"/>
      <c r="L951" s="187"/>
      <c r="M951" s="187"/>
      <c r="N951" s="187"/>
      <c r="O951" s="187"/>
      <c r="P951" s="187"/>
    </row>
    <row r="952" spans="1:16" ht="11.25" customHeight="1" x14ac:dyDescent="0.2">
      <c r="A952" s="311"/>
      <c r="B952" s="318"/>
      <c r="C952" s="319"/>
      <c r="D952" s="288"/>
      <c r="E952" s="187"/>
      <c r="F952" s="187"/>
      <c r="G952" s="187"/>
      <c r="H952" s="187"/>
      <c r="I952" s="187"/>
      <c r="J952" s="187"/>
      <c r="K952" s="187"/>
      <c r="L952" s="187"/>
      <c r="M952" s="187"/>
      <c r="N952" s="187"/>
      <c r="O952" s="187"/>
      <c r="P952" s="187"/>
    </row>
    <row r="953" spans="1:16" ht="11.25" customHeight="1" x14ac:dyDescent="0.2">
      <c r="A953" s="311"/>
      <c r="B953" s="318"/>
      <c r="C953" s="319"/>
      <c r="D953" s="288"/>
      <c r="E953" s="187"/>
      <c r="F953" s="187"/>
      <c r="G953" s="187"/>
      <c r="H953" s="187"/>
      <c r="I953" s="187"/>
      <c r="J953" s="187"/>
      <c r="K953" s="187"/>
      <c r="L953" s="187"/>
      <c r="M953" s="187"/>
      <c r="N953" s="187"/>
      <c r="O953" s="187"/>
      <c r="P953" s="187"/>
    </row>
    <row r="954" spans="1:16" ht="11.25" customHeight="1" x14ac:dyDescent="0.2">
      <c r="A954" s="311"/>
      <c r="B954" s="318"/>
      <c r="C954" s="319"/>
      <c r="D954" s="288"/>
      <c r="E954" s="187"/>
      <c r="F954" s="187"/>
      <c r="G954" s="187"/>
      <c r="H954" s="187"/>
      <c r="I954" s="187"/>
      <c r="J954" s="187"/>
      <c r="K954" s="187"/>
      <c r="L954" s="187"/>
      <c r="M954" s="187"/>
      <c r="N954" s="187"/>
      <c r="O954" s="187"/>
      <c r="P954" s="187"/>
    </row>
    <row r="955" spans="1:16" ht="11.25" customHeight="1" x14ac:dyDescent="0.2">
      <c r="A955" s="311"/>
      <c r="B955" s="318"/>
      <c r="C955" s="319"/>
      <c r="D955" s="288"/>
      <c r="E955" s="187"/>
      <c r="F955" s="187"/>
      <c r="G955" s="187"/>
      <c r="H955" s="187"/>
      <c r="I955" s="187"/>
      <c r="J955" s="187"/>
      <c r="K955" s="187"/>
      <c r="L955" s="187"/>
      <c r="M955" s="187"/>
      <c r="N955" s="187"/>
      <c r="O955" s="187"/>
      <c r="P955" s="187"/>
    </row>
    <row r="956" spans="1:16" ht="11.25" customHeight="1" x14ac:dyDescent="0.2">
      <c r="A956" s="311"/>
      <c r="B956" s="318"/>
      <c r="C956" s="319"/>
      <c r="D956" s="288"/>
      <c r="E956" s="187"/>
      <c r="F956" s="187"/>
      <c r="G956" s="187"/>
      <c r="H956" s="187"/>
      <c r="I956" s="187"/>
      <c r="J956" s="187"/>
      <c r="K956" s="187"/>
      <c r="L956" s="187"/>
      <c r="M956" s="187"/>
      <c r="N956" s="187"/>
      <c r="O956" s="187"/>
      <c r="P956" s="187"/>
    </row>
    <row r="957" spans="1:16" ht="11.25" customHeight="1" x14ac:dyDescent="0.2">
      <c r="A957" s="311"/>
      <c r="B957" s="318"/>
      <c r="C957" s="319"/>
      <c r="D957" s="288"/>
      <c r="E957" s="187"/>
      <c r="F957" s="187"/>
      <c r="G957" s="187"/>
      <c r="H957" s="187"/>
      <c r="I957" s="187"/>
      <c r="J957" s="187"/>
      <c r="K957" s="187"/>
      <c r="L957" s="187"/>
      <c r="M957" s="187"/>
      <c r="N957" s="187"/>
      <c r="O957" s="187"/>
      <c r="P957" s="187"/>
    </row>
    <row r="958" spans="1:16" ht="11.25" customHeight="1" x14ac:dyDescent="0.2">
      <c r="A958" s="311"/>
      <c r="B958" s="318"/>
      <c r="C958" s="319"/>
      <c r="D958" s="288"/>
      <c r="E958" s="187"/>
      <c r="F958" s="187"/>
      <c r="G958" s="187"/>
      <c r="H958" s="187"/>
      <c r="I958" s="187"/>
      <c r="J958" s="187"/>
      <c r="K958" s="187"/>
      <c r="L958" s="187"/>
      <c r="M958" s="187"/>
      <c r="N958" s="187"/>
      <c r="O958" s="187"/>
      <c r="P958" s="187"/>
    </row>
    <row r="959" spans="1:16" ht="11.25" customHeight="1" x14ac:dyDescent="0.2">
      <c r="A959" s="311"/>
      <c r="B959" s="318"/>
      <c r="C959" s="319"/>
      <c r="D959" s="288"/>
      <c r="E959" s="187"/>
      <c r="F959" s="187"/>
      <c r="G959" s="187"/>
      <c r="H959" s="187"/>
      <c r="I959" s="187"/>
      <c r="J959" s="187"/>
      <c r="K959" s="187"/>
      <c r="L959" s="187"/>
      <c r="M959" s="187"/>
      <c r="N959" s="187"/>
      <c r="O959" s="187"/>
      <c r="P959" s="187"/>
    </row>
    <row r="960" spans="1:16" ht="11.25" customHeight="1" x14ac:dyDescent="0.2">
      <c r="A960" s="311"/>
      <c r="B960" s="318"/>
      <c r="C960" s="319"/>
      <c r="D960" s="288"/>
      <c r="E960" s="187"/>
      <c r="F960" s="187"/>
      <c r="G960" s="187"/>
      <c r="H960" s="187"/>
      <c r="I960" s="187"/>
      <c r="J960" s="187"/>
      <c r="K960" s="187"/>
      <c r="L960" s="187"/>
      <c r="M960" s="187"/>
      <c r="N960" s="187"/>
      <c r="O960" s="187"/>
      <c r="P960" s="187"/>
    </row>
    <row r="961" spans="1:16" ht="11.25" customHeight="1" x14ac:dyDescent="0.2">
      <c r="A961" s="311"/>
      <c r="B961" s="318"/>
      <c r="C961" s="319"/>
      <c r="D961" s="288"/>
      <c r="E961" s="187"/>
      <c r="F961" s="187"/>
      <c r="G961" s="187"/>
      <c r="H961" s="187"/>
      <c r="I961" s="187"/>
      <c r="J961" s="187"/>
      <c r="K961" s="187"/>
      <c r="L961" s="187"/>
      <c r="M961" s="187"/>
      <c r="N961" s="187"/>
      <c r="O961" s="187"/>
      <c r="P961" s="187"/>
    </row>
    <row r="962" spans="1:16" ht="11.25" customHeight="1" x14ac:dyDescent="0.2">
      <c r="A962" s="311"/>
      <c r="B962" s="318"/>
      <c r="C962" s="319"/>
      <c r="D962" s="288"/>
      <c r="E962" s="187"/>
      <c r="F962" s="187"/>
      <c r="G962" s="187"/>
      <c r="H962" s="187"/>
      <c r="I962" s="187"/>
      <c r="J962" s="187"/>
      <c r="K962" s="187"/>
      <c r="L962" s="187"/>
      <c r="M962" s="187"/>
      <c r="N962" s="187"/>
      <c r="O962" s="187"/>
      <c r="P962" s="187"/>
    </row>
    <row r="963" spans="1:16" ht="11.25" customHeight="1" x14ac:dyDescent="0.2">
      <c r="A963" s="311"/>
      <c r="B963" s="318"/>
      <c r="C963" s="319"/>
      <c r="D963" s="288"/>
      <c r="E963" s="187"/>
      <c r="F963" s="187"/>
      <c r="G963" s="187"/>
      <c r="H963" s="187"/>
      <c r="I963" s="187"/>
      <c r="J963" s="187"/>
      <c r="K963" s="187"/>
      <c r="L963" s="187"/>
      <c r="M963" s="187"/>
      <c r="N963" s="187"/>
      <c r="O963" s="187"/>
      <c r="P963" s="187"/>
    </row>
    <row r="964" spans="1:16" ht="11.25" customHeight="1" x14ac:dyDescent="0.2">
      <c r="A964" s="311"/>
      <c r="B964" s="318"/>
      <c r="C964" s="319"/>
      <c r="D964" s="288"/>
      <c r="E964" s="187"/>
      <c r="F964" s="187"/>
      <c r="G964" s="187"/>
      <c r="H964" s="187"/>
      <c r="I964" s="187"/>
      <c r="J964" s="187"/>
      <c r="K964" s="187"/>
      <c r="L964" s="187"/>
      <c r="M964" s="187"/>
      <c r="N964" s="187"/>
      <c r="O964" s="187"/>
      <c r="P964" s="187"/>
    </row>
    <row r="965" spans="1:16" ht="11.25" customHeight="1" x14ac:dyDescent="0.2">
      <c r="A965" s="311"/>
      <c r="B965" s="318"/>
      <c r="C965" s="319"/>
      <c r="D965" s="288"/>
      <c r="E965" s="187"/>
      <c r="F965" s="187"/>
      <c r="G965" s="187"/>
      <c r="H965" s="187"/>
      <c r="I965" s="187"/>
      <c r="J965" s="187"/>
      <c r="K965" s="187"/>
      <c r="L965" s="187"/>
      <c r="M965" s="187"/>
      <c r="N965" s="187"/>
      <c r="O965" s="187"/>
      <c r="P965" s="187"/>
    </row>
    <row r="966" spans="1:16" ht="11.25" customHeight="1" x14ac:dyDescent="0.2">
      <c r="A966" s="311"/>
      <c r="B966" s="318"/>
      <c r="C966" s="319"/>
      <c r="D966" s="288"/>
      <c r="E966" s="187"/>
      <c r="F966" s="187"/>
      <c r="G966" s="187"/>
      <c r="H966" s="187"/>
      <c r="I966" s="187"/>
      <c r="J966" s="187"/>
      <c r="K966" s="187"/>
      <c r="L966" s="187"/>
      <c r="M966" s="187"/>
      <c r="N966" s="187"/>
      <c r="O966" s="187"/>
      <c r="P966" s="187"/>
    </row>
    <row r="967" spans="1:16" ht="11.25" customHeight="1" x14ac:dyDescent="0.2">
      <c r="A967" s="311"/>
      <c r="B967" s="318"/>
      <c r="C967" s="319"/>
      <c r="D967" s="288"/>
      <c r="E967" s="187"/>
      <c r="F967" s="187"/>
      <c r="G967" s="187"/>
      <c r="H967" s="187"/>
      <c r="I967" s="187"/>
      <c r="J967" s="187"/>
      <c r="K967" s="187"/>
      <c r="L967" s="187"/>
      <c r="M967" s="187"/>
      <c r="N967" s="187"/>
      <c r="O967" s="187"/>
      <c r="P967" s="187"/>
    </row>
    <row r="968" spans="1:16" ht="11.25" customHeight="1" x14ac:dyDescent="0.2">
      <c r="A968" s="311"/>
      <c r="B968" s="318"/>
      <c r="C968" s="319"/>
      <c r="D968" s="288"/>
      <c r="E968" s="187"/>
      <c r="F968" s="187"/>
      <c r="G968" s="187"/>
      <c r="H968" s="187"/>
      <c r="I968" s="187"/>
      <c r="J968" s="187"/>
      <c r="K968" s="187"/>
      <c r="L968" s="187"/>
      <c r="M968" s="187"/>
      <c r="N968" s="187"/>
      <c r="O968" s="187"/>
      <c r="P968" s="187"/>
    </row>
    <row r="969" spans="1:16" ht="11.25" customHeight="1" x14ac:dyDescent="0.2">
      <c r="A969" s="311"/>
      <c r="B969" s="318"/>
      <c r="C969" s="319"/>
      <c r="D969" s="288"/>
      <c r="E969" s="187"/>
      <c r="F969" s="187"/>
      <c r="G969" s="187"/>
      <c r="H969" s="187"/>
      <c r="I969" s="187"/>
      <c r="J969" s="187"/>
      <c r="K969" s="187"/>
      <c r="L969" s="187"/>
      <c r="M969" s="187"/>
      <c r="N969" s="187"/>
      <c r="O969" s="187"/>
      <c r="P969" s="187"/>
    </row>
    <row r="970" spans="1:16" ht="11.25" customHeight="1" x14ac:dyDescent="0.2">
      <c r="A970" s="311"/>
      <c r="B970" s="318"/>
      <c r="C970" s="319"/>
      <c r="D970" s="288"/>
      <c r="E970" s="187"/>
      <c r="F970" s="187"/>
      <c r="G970" s="187"/>
      <c r="H970" s="187"/>
      <c r="I970" s="187"/>
      <c r="J970" s="187"/>
      <c r="K970" s="187"/>
      <c r="L970" s="187"/>
      <c r="M970" s="187"/>
      <c r="N970" s="187"/>
      <c r="O970" s="187"/>
      <c r="P970" s="187"/>
    </row>
    <row r="971" spans="1:16" ht="11.25" customHeight="1" x14ac:dyDescent="0.2">
      <c r="A971" s="311"/>
      <c r="B971" s="318"/>
      <c r="C971" s="319"/>
      <c r="D971" s="288"/>
      <c r="E971" s="187"/>
      <c r="F971" s="187"/>
      <c r="G971" s="187"/>
      <c r="H971" s="187"/>
      <c r="I971" s="187"/>
      <c r="J971" s="187"/>
      <c r="K971" s="187"/>
      <c r="L971" s="187"/>
      <c r="M971" s="187"/>
      <c r="N971" s="187"/>
      <c r="O971" s="187"/>
      <c r="P971" s="187"/>
    </row>
    <row r="972" spans="1:16" ht="11.25" customHeight="1" x14ac:dyDescent="0.2">
      <c r="A972" s="311"/>
      <c r="B972" s="318"/>
      <c r="C972" s="319"/>
      <c r="D972" s="288"/>
      <c r="E972" s="187"/>
      <c r="F972" s="187"/>
      <c r="G972" s="187"/>
      <c r="H972" s="187"/>
      <c r="I972" s="187"/>
      <c r="J972" s="187"/>
      <c r="K972" s="187"/>
      <c r="L972" s="187"/>
      <c r="M972" s="187"/>
      <c r="N972" s="187"/>
      <c r="O972" s="187"/>
      <c r="P972" s="187"/>
    </row>
    <row r="973" spans="1:16" ht="11.25" customHeight="1" x14ac:dyDescent="0.2">
      <c r="A973" s="311"/>
      <c r="B973" s="318"/>
      <c r="C973" s="319"/>
      <c r="D973" s="288"/>
      <c r="E973" s="187"/>
      <c r="F973" s="187"/>
      <c r="G973" s="187"/>
      <c r="H973" s="187"/>
      <c r="I973" s="187"/>
      <c r="J973" s="187"/>
      <c r="K973" s="187"/>
      <c r="L973" s="187"/>
      <c r="M973" s="187"/>
      <c r="N973" s="187"/>
      <c r="O973" s="187"/>
      <c r="P973" s="187"/>
    </row>
    <row r="974" spans="1:16" ht="11.25" customHeight="1" x14ac:dyDescent="0.2">
      <c r="A974" s="311"/>
      <c r="B974" s="318"/>
      <c r="C974" s="319"/>
      <c r="D974" s="288"/>
      <c r="E974" s="187"/>
      <c r="F974" s="187"/>
      <c r="G974" s="187"/>
      <c r="H974" s="187"/>
      <c r="I974" s="187"/>
      <c r="J974" s="187"/>
      <c r="K974" s="187"/>
      <c r="L974" s="187"/>
      <c r="M974" s="187"/>
      <c r="N974" s="187"/>
      <c r="O974" s="187"/>
      <c r="P974" s="187"/>
    </row>
    <row r="975" spans="1:16" ht="11.25" customHeight="1" x14ac:dyDescent="0.2">
      <c r="A975" s="311"/>
      <c r="B975" s="318"/>
      <c r="C975" s="319"/>
      <c r="D975" s="288"/>
      <c r="E975" s="187"/>
      <c r="F975" s="187"/>
      <c r="G975" s="187"/>
      <c r="H975" s="187"/>
      <c r="I975" s="187"/>
      <c r="J975" s="187"/>
      <c r="K975" s="187"/>
      <c r="L975" s="187"/>
      <c r="M975" s="187"/>
      <c r="N975" s="187"/>
      <c r="O975" s="187"/>
      <c r="P975" s="187"/>
    </row>
    <row r="976" spans="1:16" ht="11.25" customHeight="1" x14ac:dyDescent="0.2">
      <c r="A976" s="311"/>
      <c r="B976" s="318"/>
      <c r="C976" s="319"/>
      <c r="D976" s="288"/>
      <c r="E976" s="187"/>
      <c r="F976" s="187"/>
      <c r="G976" s="187"/>
      <c r="H976" s="187"/>
      <c r="I976" s="187"/>
      <c r="J976" s="187"/>
      <c r="K976" s="187"/>
      <c r="L976" s="187"/>
      <c r="M976" s="187"/>
      <c r="N976" s="187"/>
      <c r="O976" s="187"/>
      <c r="P976" s="187"/>
    </row>
    <row r="977" spans="1:16" ht="11.25" customHeight="1" x14ac:dyDescent="0.2">
      <c r="A977" s="311"/>
      <c r="B977" s="318"/>
      <c r="C977" s="319"/>
      <c r="D977" s="288"/>
      <c r="E977" s="187"/>
      <c r="F977" s="187"/>
      <c r="G977" s="187"/>
      <c r="H977" s="187"/>
      <c r="I977" s="187"/>
      <c r="J977" s="187"/>
      <c r="K977" s="187"/>
      <c r="L977" s="187"/>
      <c r="M977" s="187"/>
      <c r="N977" s="187"/>
      <c r="O977" s="187"/>
      <c r="P977" s="187"/>
    </row>
    <row r="978" spans="1:16" ht="11.25" customHeight="1" x14ac:dyDescent="0.2">
      <c r="A978" s="311"/>
      <c r="B978" s="318"/>
      <c r="C978" s="319"/>
      <c r="D978" s="288"/>
      <c r="E978" s="187"/>
      <c r="F978" s="187"/>
      <c r="G978" s="187"/>
      <c r="H978" s="187"/>
      <c r="I978" s="187"/>
      <c r="J978" s="187"/>
      <c r="K978" s="187"/>
      <c r="L978" s="187"/>
      <c r="M978" s="187"/>
      <c r="N978" s="187"/>
      <c r="O978" s="187"/>
      <c r="P978" s="187"/>
    </row>
    <row r="979" spans="1:16" ht="11.25" customHeight="1" x14ac:dyDescent="0.2">
      <c r="A979" s="311"/>
      <c r="B979" s="318"/>
      <c r="C979" s="319"/>
      <c r="D979" s="288"/>
      <c r="E979" s="187"/>
      <c r="F979" s="187"/>
      <c r="G979" s="187"/>
      <c r="H979" s="187"/>
      <c r="I979" s="187"/>
      <c r="J979" s="187"/>
      <c r="K979" s="187"/>
      <c r="L979" s="187"/>
      <c r="M979" s="187"/>
      <c r="N979" s="187"/>
      <c r="O979" s="187"/>
      <c r="P979" s="187"/>
    </row>
    <row r="980" spans="1:16" ht="11.25" customHeight="1" x14ac:dyDescent="0.2">
      <c r="A980" s="311"/>
      <c r="B980" s="318"/>
      <c r="C980" s="319"/>
      <c r="D980" s="288"/>
      <c r="E980" s="187"/>
      <c r="F980" s="187"/>
      <c r="G980" s="187"/>
      <c r="H980" s="187"/>
      <c r="I980" s="187"/>
      <c r="J980" s="187"/>
      <c r="K980" s="187"/>
      <c r="L980" s="187"/>
      <c r="M980" s="187"/>
      <c r="N980" s="187"/>
      <c r="O980" s="187"/>
      <c r="P980" s="187"/>
    </row>
    <row r="981" spans="1:16" ht="11.25" customHeight="1" x14ac:dyDescent="0.2">
      <c r="A981" s="311"/>
      <c r="B981" s="318"/>
      <c r="C981" s="319"/>
      <c r="D981" s="288"/>
      <c r="E981" s="187"/>
      <c r="F981" s="187"/>
      <c r="G981" s="187"/>
      <c r="H981" s="187"/>
      <c r="I981" s="187"/>
      <c r="J981" s="187"/>
      <c r="K981" s="187"/>
      <c r="L981" s="187"/>
      <c r="M981" s="187"/>
      <c r="N981" s="187"/>
      <c r="O981" s="187"/>
      <c r="P981" s="187"/>
    </row>
    <row r="982" spans="1:16" ht="11.25" customHeight="1" x14ac:dyDescent="0.2">
      <c r="A982" s="311"/>
      <c r="B982" s="318"/>
      <c r="C982" s="319"/>
      <c r="D982" s="288"/>
      <c r="E982" s="187"/>
      <c r="F982" s="187"/>
      <c r="G982" s="187"/>
      <c r="H982" s="187"/>
      <c r="I982" s="187"/>
      <c r="J982" s="187"/>
      <c r="K982" s="187"/>
      <c r="L982" s="187"/>
      <c r="M982" s="187"/>
      <c r="N982" s="187"/>
      <c r="O982" s="187"/>
      <c r="P982" s="187"/>
    </row>
    <row r="983" spans="1:16" ht="11.25" customHeight="1" x14ac:dyDescent="0.2">
      <c r="A983" s="311"/>
      <c r="B983" s="318"/>
      <c r="C983" s="319"/>
      <c r="D983" s="288"/>
      <c r="E983" s="187"/>
      <c r="F983" s="187"/>
      <c r="G983" s="187"/>
      <c r="H983" s="187"/>
      <c r="I983" s="187"/>
      <c r="J983" s="187"/>
      <c r="K983" s="187"/>
      <c r="L983" s="187"/>
      <c r="M983" s="187"/>
      <c r="N983" s="187"/>
      <c r="O983" s="187"/>
      <c r="P983" s="187"/>
    </row>
    <row r="984" spans="1:16" ht="11.25" customHeight="1" x14ac:dyDescent="0.2">
      <c r="A984" s="311"/>
      <c r="B984" s="318"/>
      <c r="C984" s="319"/>
      <c r="D984" s="288"/>
      <c r="E984" s="187"/>
      <c r="F984" s="187"/>
      <c r="G984" s="187"/>
      <c r="H984" s="187"/>
      <c r="I984" s="187"/>
      <c r="J984" s="187"/>
      <c r="K984" s="187"/>
      <c r="L984" s="187"/>
      <c r="M984" s="187"/>
      <c r="N984" s="187"/>
      <c r="O984" s="187"/>
      <c r="P984" s="187"/>
    </row>
    <row r="985" spans="1:16" ht="11.25" customHeight="1" x14ac:dyDescent="0.2">
      <c r="A985" s="311"/>
      <c r="B985" s="318"/>
      <c r="C985" s="319"/>
      <c r="D985" s="288"/>
      <c r="E985" s="187"/>
      <c r="F985" s="187"/>
      <c r="G985" s="187"/>
      <c r="H985" s="187"/>
      <c r="I985" s="187"/>
      <c r="J985" s="187"/>
      <c r="K985" s="187"/>
      <c r="L985" s="187"/>
      <c r="M985" s="187"/>
      <c r="N985" s="187"/>
      <c r="O985" s="187"/>
      <c r="P985" s="187"/>
    </row>
    <row r="986" spans="1:16" ht="11.25" customHeight="1" x14ac:dyDescent="0.2">
      <c r="A986" s="311"/>
      <c r="B986" s="318"/>
      <c r="C986" s="319"/>
      <c r="D986" s="288"/>
      <c r="E986" s="187"/>
      <c r="F986" s="187"/>
      <c r="G986" s="187"/>
      <c r="H986" s="187"/>
      <c r="I986" s="187"/>
      <c r="J986" s="187"/>
      <c r="K986" s="187"/>
      <c r="L986" s="187"/>
      <c r="M986" s="187"/>
      <c r="N986" s="187"/>
      <c r="O986" s="187"/>
      <c r="P986" s="187"/>
    </row>
    <row r="987" spans="1:16" ht="11.25" customHeight="1" x14ac:dyDescent="0.2">
      <c r="A987" s="311"/>
      <c r="B987" s="318"/>
      <c r="C987" s="319"/>
      <c r="D987" s="288"/>
      <c r="E987" s="187"/>
      <c r="F987" s="187"/>
      <c r="G987" s="187"/>
      <c r="H987" s="187"/>
      <c r="I987" s="187"/>
      <c r="J987" s="187"/>
      <c r="K987" s="187"/>
      <c r="L987" s="187"/>
      <c r="M987" s="187"/>
      <c r="N987" s="187"/>
      <c r="O987" s="187"/>
      <c r="P987" s="187"/>
    </row>
    <row r="988" spans="1:16" ht="11.25" customHeight="1" x14ac:dyDescent="0.2">
      <c r="A988" s="311"/>
      <c r="B988" s="318"/>
      <c r="C988" s="319"/>
      <c r="D988" s="288"/>
      <c r="E988" s="187"/>
      <c r="F988" s="187"/>
      <c r="G988" s="187"/>
      <c r="H988" s="187"/>
      <c r="I988" s="187"/>
      <c r="J988" s="187"/>
      <c r="K988" s="187"/>
      <c r="L988" s="187"/>
      <c r="M988" s="187"/>
      <c r="N988" s="187"/>
      <c r="O988" s="187"/>
      <c r="P988" s="187"/>
    </row>
    <row r="989" spans="1:16" ht="11.25" customHeight="1" x14ac:dyDescent="0.2">
      <c r="A989" s="311"/>
      <c r="B989" s="318"/>
      <c r="C989" s="319"/>
      <c r="D989" s="288"/>
      <c r="E989" s="187"/>
      <c r="F989" s="187"/>
      <c r="G989" s="187"/>
      <c r="H989" s="187"/>
      <c r="I989" s="187"/>
      <c r="J989" s="187"/>
      <c r="K989" s="187"/>
      <c r="L989" s="187"/>
      <c r="M989" s="187"/>
      <c r="N989" s="187"/>
      <c r="O989" s="187"/>
      <c r="P989" s="187"/>
    </row>
    <row r="990" spans="1:16" ht="11.25" customHeight="1" x14ac:dyDescent="0.2">
      <c r="A990" s="311"/>
      <c r="B990" s="318"/>
      <c r="C990" s="319"/>
      <c r="D990" s="288"/>
      <c r="E990" s="187"/>
      <c r="F990" s="187"/>
      <c r="G990" s="187"/>
      <c r="H990" s="187"/>
      <c r="I990" s="187"/>
      <c r="J990" s="187"/>
      <c r="K990" s="187"/>
      <c r="L990" s="187"/>
      <c r="M990" s="187"/>
      <c r="N990" s="187"/>
      <c r="O990" s="187"/>
      <c r="P990" s="187"/>
    </row>
    <row r="991" spans="1:16" ht="11.25" customHeight="1" x14ac:dyDescent="0.2">
      <c r="A991" s="311"/>
      <c r="B991" s="318"/>
      <c r="C991" s="319"/>
      <c r="D991" s="288"/>
      <c r="E991" s="187"/>
      <c r="F991" s="187"/>
      <c r="G991" s="187"/>
      <c r="H991" s="187"/>
      <c r="I991" s="187"/>
      <c r="J991" s="187"/>
      <c r="K991" s="187"/>
      <c r="L991" s="187"/>
      <c r="M991" s="187"/>
      <c r="N991" s="187"/>
      <c r="O991" s="187"/>
      <c r="P991" s="187"/>
    </row>
    <row r="992" spans="1:16" ht="11.25" customHeight="1" x14ac:dyDescent="0.2">
      <c r="A992" s="311"/>
      <c r="B992" s="318"/>
      <c r="C992" s="319"/>
      <c r="D992" s="288"/>
      <c r="E992" s="187"/>
      <c r="F992" s="187"/>
      <c r="G992" s="187"/>
      <c r="H992" s="187"/>
      <c r="I992" s="187"/>
      <c r="J992" s="187"/>
      <c r="K992" s="187"/>
      <c r="L992" s="187"/>
      <c r="M992" s="187"/>
      <c r="N992" s="187"/>
      <c r="O992" s="187"/>
      <c r="P992" s="187"/>
    </row>
    <row r="993" spans="1:16" ht="11.25" customHeight="1" x14ac:dyDescent="0.2">
      <c r="A993" s="311"/>
      <c r="B993" s="318"/>
      <c r="C993" s="319"/>
      <c r="D993" s="288"/>
      <c r="E993" s="187"/>
      <c r="F993" s="187"/>
      <c r="G993" s="187"/>
      <c r="H993" s="187"/>
      <c r="I993" s="187"/>
      <c r="J993" s="187"/>
      <c r="K993" s="187"/>
      <c r="L993" s="187"/>
      <c r="M993" s="187"/>
      <c r="N993" s="187"/>
      <c r="O993" s="187"/>
      <c r="P993" s="187"/>
    </row>
    <row r="994" spans="1:16" ht="11.25" customHeight="1" x14ac:dyDescent="0.2">
      <c r="A994" s="311"/>
      <c r="B994" s="318"/>
      <c r="C994" s="319"/>
      <c r="D994" s="288"/>
      <c r="E994" s="187"/>
      <c r="F994" s="187"/>
      <c r="G994" s="187"/>
      <c r="H994" s="187"/>
      <c r="I994" s="187"/>
      <c r="J994" s="187"/>
      <c r="K994" s="187"/>
      <c r="L994" s="187"/>
      <c r="M994" s="187"/>
      <c r="N994" s="187"/>
      <c r="O994" s="187"/>
      <c r="P994" s="187"/>
    </row>
    <row r="995" spans="1:16" ht="11.25" customHeight="1" x14ac:dyDescent="0.2">
      <c r="A995" s="311"/>
      <c r="B995" s="318"/>
      <c r="C995" s="319"/>
      <c r="D995" s="288"/>
      <c r="E995" s="187"/>
      <c r="F995" s="187"/>
      <c r="G995" s="187"/>
      <c r="H995" s="187"/>
      <c r="I995" s="187"/>
      <c r="J995" s="187"/>
      <c r="K995" s="187"/>
      <c r="L995" s="187"/>
      <c r="M995" s="187"/>
      <c r="N995" s="187"/>
      <c r="O995" s="187"/>
      <c r="P995" s="187"/>
    </row>
    <row r="996" spans="1:16" ht="11.25" customHeight="1" x14ac:dyDescent="0.2">
      <c r="A996" s="311"/>
      <c r="B996" s="318"/>
      <c r="C996" s="319"/>
      <c r="D996" s="288"/>
      <c r="E996" s="187"/>
      <c r="F996" s="187"/>
      <c r="G996" s="187"/>
      <c r="H996" s="187"/>
      <c r="I996" s="187"/>
      <c r="J996" s="187"/>
      <c r="K996" s="187"/>
      <c r="L996" s="187"/>
      <c r="M996" s="187"/>
      <c r="N996" s="187"/>
      <c r="O996" s="187"/>
      <c r="P996" s="187"/>
    </row>
    <row r="997" spans="1:16" ht="11.25" customHeight="1" x14ac:dyDescent="0.2">
      <c r="A997" s="311"/>
      <c r="B997" s="318"/>
      <c r="C997" s="319"/>
      <c r="D997" s="288"/>
      <c r="E997" s="187"/>
      <c r="F997" s="187"/>
      <c r="G997" s="187"/>
      <c r="H997" s="187"/>
      <c r="I997" s="187"/>
      <c r="J997" s="187"/>
      <c r="K997" s="187"/>
      <c r="L997" s="187"/>
      <c r="M997" s="187"/>
      <c r="N997" s="187"/>
      <c r="O997" s="187"/>
      <c r="P997" s="187"/>
    </row>
    <row r="998" spans="1:16" ht="11.25" customHeight="1" x14ac:dyDescent="0.2">
      <c r="A998" s="311"/>
      <c r="B998" s="318"/>
      <c r="C998" s="319"/>
      <c r="D998" s="288"/>
      <c r="E998" s="187"/>
      <c r="F998" s="187"/>
      <c r="G998" s="187"/>
      <c r="H998" s="187"/>
      <c r="I998" s="187"/>
      <c r="J998" s="187"/>
      <c r="K998" s="187"/>
      <c r="L998" s="187"/>
      <c r="M998" s="187"/>
      <c r="N998" s="187"/>
      <c r="O998" s="187"/>
      <c r="P998" s="187"/>
    </row>
    <row r="999" spans="1:16" ht="11.25" customHeight="1" x14ac:dyDescent="0.2">
      <c r="A999" s="311"/>
      <c r="B999" s="318"/>
      <c r="C999" s="319"/>
      <c r="D999" s="288"/>
      <c r="E999" s="187"/>
      <c r="F999" s="187"/>
      <c r="G999" s="187"/>
      <c r="H999" s="187"/>
      <c r="I999" s="187"/>
      <c r="J999" s="187"/>
      <c r="K999" s="187"/>
      <c r="L999" s="187"/>
      <c r="M999" s="187"/>
      <c r="N999" s="187"/>
      <c r="O999" s="187"/>
      <c r="P999" s="187"/>
    </row>
    <row r="1000" spans="1:16" ht="11.25" customHeight="1" x14ac:dyDescent="0.2">
      <c r="A1000" s="311"/>
      <c r="B1000" s="318"/>
      <c r="C1000" s="319"/>
      <c r="D1000" s="288"/>
      <c r="E1000" s="187"/>
      <c r="F1000" s="187"/>
      <c r="G1000" s="187"/>
      <c r="H1000" s="187"/>
      <c r="I1000" s="187"/>
      <c r="J1000" s="187"/>
      <c r="K1000" s="187"/>
      <c r="L1000" s="187"/>
      <c r="M1000" s="187"/>
      <c r="N1000" s="187"/>
      <c r="O1000" s="187"/>
      <c r="P1000" s="187"/>
    </row>
    <row r="1001" spans="1:16" ht="11.25" customHeight="1" x14ac:dyDescent="0.2">
      <c r="A1001" s="311"/>
      <c r="B1001" s="318"/>
      <c r="C1001" s="319"/>
      <c r="D1001" s="288"/>
      <c r="E1001" s="187"/>
      <c r="F1001" s="187"/>
      <c r="G1001" s="187"/>
      <c r="H1001" s="187"/>
      <c r="I1001" s="187"/>
      <c r="J1001" s="187"/>
      <c r="K1001" s="187"/>
      <c r="L1001" s="187"/>
      <c r="M1001" s="187"/>
      <c r="N1001" s="187"/>
      <c r="O1001" s="187"/>
      <c r="P1001" s="187"/>
    </row>
    <row r="1002" spans="1:16" ht="11.25" customHeight="1" x14ac:dyDescent="0.2">
      <c r="A1002" s="311"/>
      <c r="B1002" s="318"/>
      <c r="C1002" s="319"/>
      <c r="D1002" s="288"/>
      <c r="E1002" s="187"/>
      <c r="F1002" s="187"/>
      <c r="G1002" s="187"/>
      <c r="H1002" s="187"/>
      <c r="I1002" s="187"/>
      <c r="J1002" s="187"/>
      <c r="K1002" s="187"/>
      <c r="L1002" s="187"/>
      <c r="M1002" s="187"/>
      <c r="N1002" s="187"/>
      <c r="O1002" s="187"/>
      <c r="P1002" s="187"/>
    </row>
    <row r="1003" spans="1:16" ht="11.25" customHeight="1" x14ac:dyDescent="0.2">
      <c r="A1003" s="311"/>
      <c r="B1003" s="318"/>
      <c r="C1003" s="319"/>
      <c r="D1003" s="288"/>
      <c r="E1003" s="187"/>
      <c r="F1003" s="187"/>
      <c r="G1003" s="187"/>
      <c r="H1003" s="187"/>
      <c r="I1003" s="187"/>
      <c r="J1003" s="187"/>
      <c r="K1003" s="187"/>
      <c r="L1003" s="187"/>
      <c r="M1003" s="187"/>
      <c r="N1003" s="187"/>
      <c r="O1003" s="187"/>
      <c r="P1003" s="187"/>
    </row>
    <row r="1004" spans="1:16" ht="11.25" customHeight="1" x14ac:dyDescent="0.2">
      <c r="A1004" s="311"/>
      <c r="B1004" s="318"/>
      <c r="C1004" s="319"/>
      <c r="D1004" s="288"/>
      <c r="E1004" s="187"/>
      <c r="F1004" s="187"/>
      <c r="G1004" s="187"/>
      <c r="H1004" s="187"/>
      <c r="I1004" s="187"/>
      <c r="J1004" s="187"/>
      <c r="K1004" s="187"/>
      <c r="L1004" s="187"/>
      <c r="M1004" s="187"/>
      <c r="N1004" s="187"/>
      <c r="O1004" s="187"/>
      <c r="P1004" s="187"/>
    </row>
    <row r="1005" spans="1:16" ht="11.25" customHeight="1" x14ac:dyDescent="0.2">
      <c r="A1005" s="311"/>
      <c r="B1005" s="318"/>
      <c r="C1005" s="319"/>
      <c r="D1005" s="288"/>
      <c r="E1005" s="187"/>
      <c r="F1005" s="187"/>
      <c r="G1005" s="187"/>
      <c r="H1005" s="187"/>
      <c r="I1005" s="187"/>
      <c r="J1005" s="187"/>
      <c r="K1005" s="187"/>
      <c r="L1005" s="187"/>
      <c r="M1005" s="187"/>
      <c r="N1005" s="187"/>
      <c r="O1005" s="187"/>
      <c r="P1005" s="187"/>
    </row>
    <row r="1006" spans="1:16" ht="11.25" customHeight="1" x14ac:dyDescent="0.2">
      <c r="A1006" s="311"/>
      <c r="B1006" s="318"/>
      <c r="C1006" s="319"/>
      <c r="D1006" s="288"/>
      <c r="E1006" s="187"/>
      <c r="F1006" s="187"/>
      <c r="G1006" s="187"/>
      <c r="H1006" s="187"/>
      <c r="I1006" s="187"/>
      <c r="J1006" s="187"/>
      <c r="K1006" s="187"/>
      <c r="L1006" s="187"/>
      <c r="M1006" s="187"/>
      <c r="N1006" s="187"/>
      <c r="O1006" s="187"/>
      <c r="P1006" s="187"/>
    </row>
    <row r="1007" spans="1:16" ht="11.25" customHeight="1" x14ac:dyDescent="0.2">
      <c r="A1007" s="311"/>
      <c r="B1007" s="318"/>
      <c r="C1007" s="319"/>
      <c r="D1007" s="288"/>
      <c r="E1007" s="187"/>
      <c r="F1007" s="187"/>
      <c r="G1007" s="187"/>
      <c r="H1007" s="187"/>
      <c r="I1007" s="187"/>
      <c r="J1007" s="187"/>
      <c r="K1007" s="187"/>
      <c r="L1007" s="187"/>
      <c r="M1007" s="187"/>
      <c r="N1007" s="187"/>
      <c r="O1007" s="187"/>
      <c r="P1007" s="187"/>
    </row>
    <row r="1008" spans="1:16" ht="11.25" customHeight="1" x14ac:dyDescent="0.2">
      <c r="A1008" s="311"/>
      <c r="B1008" s="318"/>
      <c r="C1008" s="319"/>
      <c r="D1008" s="288"/>
      <c r="E1008" s="187"/>
      <c r="F1008" s="187"/>
      <c r="G1008" s="187"/>
      <c r="H1008" s="187"/>
      <c r="I1008" s="187"/>
      <c r="J1008" s="187"/>
      <c r="K1008" s="187"/>
      <c r="L1008" s="187"/>
      <c r="M1008" s="187"/>
      <c r="N1008" s="187"/>
      <c r="O1008" s="187"/>
      <c r="P1008" s="187"/>
    </row>
    <row r="1009" spans="1:16" ht="11.25" customHeight="1" x14ac:dyDescent="0.2">
      <c r="A1009" s="311"/>
      <c r="B1009" s="318"/>
      <c r="C1009" s="319"/>
      <c r="D1009" s="288"/>
      <c r="E1009" s="187"/>
      <c r="F1009" s="187"/>
      <c r="G1009" s="187"/>
      <c r="H1009" s="187"/>
      <c r="I1009" s="187"/>
      <c r="J1009" s="187"/>
      <c r="K1009" s="187"/>
      <c r="L1009" s="187"/>
      <c r="M1009" s="187"/>
      <c r="N1009" s="187"/>
      <c r="O1009" s="187"/>
      <c r="P1009" s="187"/>
    </row>
    <row r="1010" spans="1:16" ht="11.25" customHeight="1" x14ac:dyDescent="0.2">
      <c r="A1010" s="311"/>
      <c r="B1010" s="318"/>
      <c r="C1010" s="319"/>
      <c r="D1010" s="288"/>
      <c r="E1010" s="187"/>
      <c r="F1010" s="187"/>
      <c r="G1010" s="187"/>
      <c r="H1010" s="187"/>
      <c r="I1010" s="187"/>
      <c r="J1010" s="187"/>
      <c r="K1010" s="187"/>
      <c r="L1010" s="187"/>
      <c r="M1010" s="187"/>
      <c r="N1010" s="187"/>
      <c r="O1010" s="187"/>
      <c r="P1010" s="187"/>
    </row>
    <row r="1011" spans="1:16" ht="11.25" customHeight="1" x14ac:dyDescent="0.2">
      <c r="A1011" s="311"/>
      <c r="B1011" s="318"/>
      <c r="C1011" s="319"/>
      <c r="D1011" s="288"/>
      <c r="E1011" s="187"/>
      <c r="F1011" s="187"/>
      <c r="G1011" s="187"/>
      <c r="H1011" s="187"/>
      <c r="I1011" s="187"/>
      <c r="J1011" s="187"/>
      <c r="K1011" s="187"/>
      <c r="L1011" s="187"/>
      <c r="M1011" s="187"/>
      <c r="N1011" s="187"/>
      <c r="O1011" s="187"/>
      <c r="P1011" s="187"/>
    </row>
    <row r="1012" spans="1:16" ht="11.25" customHeight="1" x14ac:dyDescent="0.2">
      <c r="A1012" s="311"/>
      <c r="B1012" s="318"/>
      <c r="C1012" s="319"/>
      <c r="D1012" s="288"/>
      <c r="E1012" s="187"/>
      <c r="F1012" s="187"/>
      <c r="G1012" s="187"/>
      <c r="H1012" s="187"/>
      <c r="I1012" s="187"/>
      <c r="J1012" s="187"/>
      <c r="K1012" s="187"/>
      <c r="L1012" s="187"/>
      <c r="M1012" s="187"/>
      <c r="N1012" s="187"/>
      <c r="O1012" s="187"/>
      <c r="P1012" s="187"/>
    </row>
    <row r="1013" spans="1:16" ht="11.25" customHeight="1" x14ac:dyDescent="0.2">
      <c r="A1013" s="311"/>
      <c r="B1013" s="318"/>
      <c r="C1013" s="319"/>
      <c r="D1013" s="288"/>
      <c r="E1013" s="187"/>
      <c r="F1013" s="187"/>
      <c r="G1013" s="187"/>
      <c r="H1013" s="187"/>
      <c r="I1013" s="187"/>
      <c r="J1013" s="187"/>
      <c r="K1013" s="187"/>
      <c r="L1013" s="187"/>
      <c r="M1013" s="187"/>
      <c r="N1013" s="187"/>
      <c r="O1013" s="187"/>
      <c r="P1013" s="187"/>
    </row>
    <row r="1014" spans="1:16" ht="11.25" customHeight="1" x14ac:dyDescent="0.2">
      <c r="A1014" s="311"/>
      <c r="B1014" s="318"/>
      <c r="C1014" s="319"/>
      <c r="D1014" s="288"/>
      <c r="E1014" s="187"/>
      <c r="F1014" s="187"/>
      <c r="G1014" s="187"/>
      <c r="H1014" s="187"/>
      <c r="I1014" s="187"/>
      <c r="J1014" s="187"/>
      <c r="K1014" s="187"/>
      <c r="L1014" s="187"/>
      <c r="M1014" s="187"/>
      <c r="N1014" s="187"/>
      <c r="O1014" s="187"/>
      <c r="P1014" s="187"/>
    </row>
    <row r="1015" spans="1:16" ht="11.25" customHeight="1" x14ac:dyDescent="0.2">
      <c r="A1015" s="311"/>
      <c r="B1015" s="318"/>
      <c r="C1015" s="319"/>
      <c r="D1015" s="288"/>
      <c r="E1015" s="187"/>
      <c r="F1015" s="187"/>
      <c r="G1015" s="187"/>
      <c r="H1015" s="187"/>
      <c r="I1015" s="187"/>
      <c r="J1015" s="187"/>
      <c r="K1015" s="187"/>
      <c r="L1015" s="187"/>
      <c r="M1015" s="187"/>
      <c r="N1015" s="187"/>
      <c r="O1015" s="187"/>
      <c r="P1015" s="187"/>
    </row>
    <row r="1016" spans="1:16" ht="11.25" customHeight="1" x14ac:dyDescent="0.2">
      <c r="A1016" s="311"/>
      <c r="B1016" s="318"/>
      <c r="C1016" s="319"/>
      <c r="D1016" s="288"/>
      <c r="E1016" s="187"/>
      <c r="F1016" s="187"/>
      <c r="G1016" s="187"/>
      <c r="H1016" s="187"/>
      <c r="I1016" s="187"/>
      <c r="J1016" s="187"/>
      <c r="K1016" s="187"/>
      <c r="L1016" s="187"/>
      <c r="M1016" s="187"/>
      <c r="N1016" s="187"/>
      <c r="O1016" s="187"/>
      <c r="P1016" s="187"/>
    </row>
    <row r="1017" spans="1:16" ht="11.25" customHeight="1" x14ac:dyDescent="0.2">
      <c r="A1017" s="311"/>
      <c r="B1017" s="318"/>
      <c r="C1017" s="319"/>
      <c r="D1017" s="288"/>
      <c r="E1017" s="187"/>
      <c r="F1017" s="187"/>
      <c r="G1017" s="187"/>
      <c r="H1017" s="187"/>
      <c r="I1017" s="187"/>
      <c r="J1017" s="187"/>
      <c r="K1017" s="187"/>
      <c r="L1017" s="187"/>
      <c r="M1017" s="187"/>
      <c r="N1017" s="187"/>
      <c r="O1017" s="187"/>
      <c r="P1017" s="187"/>
    </row>
    <row r="1018" spans="1:16" ht="11.25" customHeight="1" x14ac:dyDescent="0.2">
      <c r="A1018" s="311"/>
      <c r="B1018" s="318"/>
      <c r="C1018" s="319"/>
      <c r="D1018" s="288"/>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59">
        <f>IF(AND(C1448=0,D1448),1,0)</f>
        <v>1</v>
      </c>
      <c r="L1448" s="59">
        <f>IF(C1448&lt;&gt;0,1,0)</f>
        <v>0</v>
      </c>
    </row>
    <row r="1449" spans="10:12" ht="15" customHeight="1" x14ac:dyDescent="0.2">
      <c r="J1449" s="53" t="s">
        <v>3345</v>
      </c>
    </row>
    <row r="1450" spans="10:12" ht="15.75" customHeight="1" x14ac:dyDescent="0.2"/>
    <row r="1451" spans="10:12" ht="15" customHeight="1" x14ac:dyDescent="0.2">
      <c r="K1451" s="59">
        <f>IF(ABS(OBVEZE!D42-OBVEZE!D43-OBVEZE!D101)&gt;0,1,0)</f>
        <v>1</v>
      </c>
    </row>
  </sheetData>
  <mergeCells count="9">
    <mergeCell ref="A315:C315"/>
    <mergeCell ref="A317:C317"/>
    <mergeCell ref="A1:D1"/>
    <mergeCell ref="A2:D2"/>
    <mergeCell ref="A4:C4"/>
    <mergeCell ref="A14:C14"/>
    <mergeCell ref="A20:C20"/>
    <mergeCell ref="A277:C277"/>
    <mergeCell ref="A312:C312"/>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3.28515625" defaultRowHeight="15" customHeight="1" x14ac:dyDescent="0.2"/>
  <cols>
    <col min="1" max="1" width="10.7109375" style="53" customWidth="1"/>
    <col min="2" max="3" width="45.7109375" style="53" customWidth="1"/>
    <col min="4" max="17" width="8" style="53" customWidth="1"/>
    <col min="18" max="26" width="17.28515625" style="53" customWidth="1"/>
  </cols>
  <sheetData>
    <row r="1" spans="1:26" ht="37.5" customHeight="1" x14ac:dyDescent="0.2">
      <c r="A1" s="4" t="s">
        <v>3346</v>
      </c>
      <c r="B1" s="3"/>
      <c r="C1" s="3"/>
      <c r="R1"/>
      <c r="S1"/>
      <c r="T1"/>
      <c r="U1"/>
      <c r="V1"/>
      <c r="W1"/>
      <c r="X1"/>
      <c r="Y1"/>
      <c r="Z1"/>
    </row>
    <row r="2" spans="1:26" ht="33" customHeight="1" x14ac:dyDescent="0.2">
      <c r="A2" s="2" t="s">
        <v>3347</v>
      </c>
      <c r="B2" s="33"/>
      <c r="C2" s="5"/>
      <c r="D2" s="59"/>
      <c r="E2" s="59"/>
      <c r="F2" s="59"/>
      <c r="G2" s="59"/>
      <c r="H2" s="59"/>
      <c r="I2" s="59"/>
      <c r="J2" s="59"/>
      <c r="K2" s="59"/>
      <c r="L2" s="59"/>
      <c r="M2" s="59"/>
      <c r="N2" s="59"/>
      <c r="O2" s="59"/>
      <c r="P2" s="59"/>
      <c r="Q2" s="59"/>
      <c r="R2"/>
      <c r="S2"/>
      <c r="T2"/>
      <c r="U2"/>
      <c r="V2"/>
      <c r="W2"/>
      <c r="X2"/>
      <c r="Y2"/>
      <c r="Z2"/>
    </row>
    <row r="3" spans="1:26" ht="18.75" customHeight="1" x14ac:dyDescent="0.2">
      <c r="A3" s="320" t="s">
        <v>3348</v>
      </c>
      <c r="B3" s="1" t="s">
        <v>3349</v>
      </c>
      <c r="C3" s="5"/>
      <c r="D3" s="59"/>
      <c r="E3" s="59"/>
      <c r="F3" s="59"/>
      <c r="G3" s="59"/>
      <c r="H3" s="59"/>
      <c r="I3" s="59"/>
      <c r="J3" s="59"/>
      <c r="K3" s="59"/>
      <c r="L3" s="59"/>
      <c r="M3" s="59"/>
      <c r="N3" s="59"/>
      <c r="O3" s="59"/>
      <c r="P3" s="59"/>
      <c r="Q3" s="59"/>
      <c r="R3"/>
      <c r="S3"/>
      <c r="T3"/>
      <c r="U3"/>
      <c r="V3"/>
      <c r="W3"/>
      <c r="X3"/>
      <c r="Y3"/>
      <c r="Z3"/>
    </row>
    <row r="4" spans="1:26" ht="37.5" hidden="1" customHeight="1" x14ac:dyDescent="0.2">
      <c r="A4" s="321" t="s">
        <v>3350</v>
      </c>
      <c r="B4" s="6" t="s">
        <v>3351</v>
      </c>
      <c r="C4" s="5"/>
      <c r="D4" s="59"/>
      <c r="E4" s="59"/>
      <c r="F4" s="59"/>
      <c r="G4" s="59"/>
      <c r="H4" s="59"/>
      <c r="I4" s="59"/>
      <c r="J4" s="59"/>
      <c r="K4" s="59"/>
      <c r="L4" s="59"/>
      <c r="M4" s="59"/>
      <c r="N4" s="59"/>
      <c r="O4" s="59"/>
      <c r="P4" s="59"/>
      <c r="Q4" s="59"/>
      <c r="R4"/>
      <c r="S4"/>
      <c r="T4"/>
      <c r="U4"/>
      <c r="V4"/>
      <c r="W4"/>
      <c r="X4"/>
      <c r="Y4"/>
      <c r="Z4"/>
    </row>
    <row r="5" spans="1:26" ht="48" hidden="1" customHeight="1" x14ac:dyDescent="0.2">
      <c r="A5" s="321" t="s">
        <v>3350</v>
      </c>
      <c r="B5" s="6" t="s">
        <v>3352</v>
      </c>
      <c r="C5" s="5"/>
      <c r="D5" s="59"/>
      <c r="E5" s="59"/>
      <c r="F5" s="59"/>
      <c r="G5" s="59"/>
      <c r="H5" s="59"/>
      <c r="I5" s="59"/>
      <c r="J5" s="59"/>
      <c r="K5" s="59"/>
      <c r="L5" s="59"/>
      <c r="M5" s="59"/>
      <c r="N5" s="59"/>
      <c r="O5" s="59"/>
      <c r="P5" s="59"/>
      <c r="Q5" s="59"/>
      <c r="R5"/>
      <c r="S5"/>
      <c r="T5"/>
      <c r="U5"/>
      <c r="V5"/>
      <c r="W5"/>
      <c r="X5"/>
      <c r="Y5"/>
      <c r="Z5"/>
    </row>
    <row r="6" spans="1:26" ht="59.25" hidden="1" customHeight="1" x14ac:dyDescent="0.2">
      <c r="A6" s="321" t="s">
        <v>3350</v>
      </c>
      <c r="B6" s="6" t="s">
        <v>3353</v>
      </c>
      <c r="C6" s="5"/>
      <c r="D6" s="59"/>
      <c r="E6" s="59"/>
      <c r="F6" s="59"/>
      <c r="G6" s="59"/>
      <c r="H6" s="59"/>
      <c r="I6" s="59"/>
      <c r="J6" s="59"/>
      <c r="K6" s="59"/>
      <c r="L6" s="59"/>
      <c r="M6" s="59"/>
      <c r="N6" s="59"/>
      <c r="O6" s="59"/>
      <c r="P6" s="59"/>
      <c r="Q6" s="59"/>
      <c r="R6"/>
      <c r="S6"/>
      <c r="T6"/>
      <c r="U6"/>
      <c r="V6"/>
      <c r="W6"/>
      <c r="X6"/>
      <c r="Y6"/>
      <c r="Z6"/>
    </row>
    <row r="7" spans="1:26" ht="48" hidden="1" customHeight="1" x14ac:dyDescent="0.2">
      <c r="A7" s="321" t="s">
        <v>3354</v>
      </c>
      <c r="B7" s="6" t="s">
        <v>3355</v>
      </c>
      <c r="C7" s="5"/>
      <c r="D7" s="59"/>
      <c r="E7" s="59"/>
      <c r="F7" s="59"/>
      <c r="G7" s="59"/>
      <c r="H7" s="59"/>
      <c r="I7" s="59"/>
      <c r="J7" s="59"/>
      <c r="K7" s="59"/>
      <c r="L7" s="59"/>
      <c r="M7" s="59"/>
      <c r="N7" s="59"/>
      <c r="O7" s="59"/>
      <c r="P7" s="59"/>
      <c r="Q7" s="59"/>
      <c r="R7"/>
      <c r="S7"/>
      <c r="T7"/>
      <c r="U7"/>
      <c r="V7"/>
      <c r="W7"/>
      <c r="X7"/>
      <c r="Y7"/>
      <c r="Z7"/>
    </row>
    <row r="8" spans="1:26" ht="41.25" hidden="1" customHeight="1" x14ac:dyDescent="0.2">
      <c r="A8" s="321" t="s">
        <v>3356</v>
      </c>
      <c r="B8" s="6" t="s">
        <v>3357</v>
      </c>
      <c r="C8" s="5"/>
      <c r="D8" s="59"/>
      <c r="E8" s="59"/>
      <c r="F8" s="59"/>
      <c r="G8" s="59"/>
      <c r="H8" s="59"/>
      <c r="I8" s="59"/>
      <c r="J8" s="59"/>
      <c r="K8" s="59"/>
      <c r="L8" s="59"/>
      <c r="M8" s="59"/>
      <c r="N8" s="59"/>
      <c r="O8" s="59"/>
      <c r="P8" s="59"/>
      <c r="Q8" s="59"/>
      <c r="R8"/>
      <c r="S8"/>
      <c r="T8"/>
      <c r="U8"/>
      <c r="V8"/>
      <c r="W8"/>
      <c r="X8"/>
      <c r="Y8"/>
      <c r="Z8"/>
    </row>
    <row r="9" spans="1:26" ht="59.25" hidden="1" customHeight="1" x14ac:dyDescent="0.2">
      <c r="A9" s="321" t="s">
        <v>3358</v>
      </c>
      <c r="B9" s="6" t="s">
        <v>3359</v>
      </c>
      <c r="C9" s="5"/>
      <c r="D9" s="59"/>
      <c r="E9" s="59"/>
      <c r="F9" s="59"/>
      <c r="G9" s="59"/>
      <c r="H9" s="59"/>
      <c r="I9" s="59"/>
      <c r="J9" s="59"/>
      <c r="K9" s="59"/>
      <c r="L9" s="59"/>
      <c r="M9" s="59"/>
      <c r="N9" s="59"/>
      <c r="O9" s="59"/>
      <c r="P9" s="59"/>
      <c r="Q9" s="59"/>
      <c r="R9"/>
      <c r="S9"/>
      <c r="T9"/>
      <c r="U9"/>
      <c r="V9"/>
      <c r="W9"/>
      <c r="X9"/>
      <c r="Y9"/>
      <c r="Z9"/>
    </row>
    <row r="10" spans="1:26" ht="61.5" hidden="1" customHeight="1" x14ac:dyDescent="0.2">
      <c r="A10" s="321" t="s">
        <v>3358</v>
      </c>
      <c r="B10" s="6" t="s">
        <v>3360</v>
      </c>
      <c r="C10" s="5"/>
      <c r="D10" s="59"/>
      <c r="E10" s="59"/>
      <c r="F10" s="59"/>
      <c r="G10" s="59"/>
      <c r="H10" s="59"/>
      <c r="I10" s="59"/>
      <c r="J10" s="59"/>
      <c r="K10" s="59"/>
      <c r="L10" s="59"/>
      <c r="M10" s="59"/>
      <c r="N10" s="59"/>
      <c r="O10" s="59"/>
      <c r="P10" s="59"/>
      <c r="Q10" s="59"/>
      <c r="R10"/>
      <c r="S10"/>
      <c r="T10"/>
      <c r="U10"/>
      <c r="V10"/>
      <c r="W10"/>
      <c r="X10"/>
      <c r="Y10"/>
      <c r="Z10"/>
    </row>
    <row r="11" spans="1:26" ht="43.5" hidden="1" customHeight="1" x14ac:dyDescent="0.2">
      <c r="A11" s="321" t="s">
        <v>3358</v>
      </c>
      <c r="B11" s="6" t="s">
        <v>3361</v>
      </c>
      <c r="C11" s="5"/>
      <c r="D11" s="59"/>
      <c r="E11" s="59"/>
      <c r="F11" s="59"/>
      <c r="G11" s="59"/>
      <c r="H11" s="59"/>
      <c r="I11" s="59"/>
      <c r="J11" s="59"/>
      <c r="K11" s="59"/>
      <c r="L11" s="59"/>
      <c r="M11" s="59"/>
      <c r="N11" s="59"/>
      <c r="O11" s="59"/>
      <c r="P11" s="59"/>
      <c r="Q11" s="59"/>
      <c r="R11"/>
      <c r="S11"/>
      <c r="T11"/>
      <c r="U11"/>
      <c r="V11"/>
      <c r="W11"/>
      <c r="X11"/>
      <c r="Y11"/>
      <c r="Z11"/>
    </row>
    <row r="12" spans="1:26" ht="27.75" hidden="1" customHeight="1" x14ac:dyDescent="0.2">
      <c r="A12" s="321" t="s">
        <v>3362</v>
      </c>
      <c r="B12" s="6" t="s">
        <v>3363</v>
      </c>
      <c r="C12" s="5"/>
      <c r="D12" s="59"/>
      <c r="E12" s="59"/>
      <c r="F12" s="59"/>
      <c r="G12" s="59"/>
      <c r="H12" s="59"/>
      <c r="I12" s="59"/>
      <c r="J12" s="59"/>
      <c r="K12" s="59"/>
      <c r="L12" s="59"/>
      <c r="M12" s="59"/>
      <c r="N12" s="59"/>
      <c r="O12" s="59"/>
      <c r="P12" s="59"/>
      <c r="Q12" s="59"/>
      <c r="R12"/>
      <c r="S12"/>
      <c r="T12"/>
      <c r="U12"/>
      <c r="V12"/>
      <c r="W12"/>
      <c r="X12"/>
      <c r="Y12"/>
      <c r="Z12"/>
    </row>
    <row r="13" spans="1:26" ht="27.75" hidden="1" customHeight="1" x14ac:dyDescent="0.2">
      <c r="A13" s="321" t="s">
        <v>3364</v>
      </c>
      <c r="B13" s="6" t="s">
        <v>3365</v>
      </c>
      <c r="C13" s="5"/>
      <c r="D13" s="59"/>
      <c r="E13" s="59"/>
      <c r="F13" s="59"/>
      <c r="G13" s="59"/>
      <c r="H13" s="59"/>
      <c r="I13" s="59"/>
      <c r="J13" s="59"/>
      <c r="K13" s="59"/>
      <c r="L13" s="59"/>
      <c r="M13" s="59"/>
      <c r="N13" s="59"/>
      <c r="O13" s="59"/>
      <c r="P13" s="59"/>
      <c r="Q13" s="59"/>
      <c r="R13"/>
      <c r="S13"/>
      <c r="T13"/>
      <c r="U13"/>
      <c r="V13"/>
      <c r="W13"/>
      <c r="X13"/>
      <c r="Y13"/>
      <c r="Z13"/>
    </row>
    <row r="14" spans="1:26" ht="45.75" hidden="1" customHeight="1" x14ac:dyDescent="0.2">
      <c r="A14" s="321" t="s">
        <v>3366</v>
      </c>
      <c r="B14" s="6" t="s">
        <v>3367</v>
      </c>
      <c r="C14" s="5"/>
      <c r="D14" s="59"/>
      <c r="E14" s="59"/>
      <c r="F14" s="59"/>
      <c r="G14" s="59"/>
      <c r="H14" s="59"/>
      <c r="I14" s="59"/>
      <c r="J14" s="59"/>
      <c r="K14" s="59"/>
      <c r="L14" s="59"/>
      <c r="M14" s="59"/>
      <c r="N14" s="59"/>
      <c r="O14" s="59"/>
      <c r="P14" s="59"/>
      <c r="Q14" s="59"/>
      <c r="R14"/>
      <c r="S14"/>
      <c r="T14"/>
      <c r="U14"/>
      <c r="V14"/>
      <c r="W14"/>
      <c r="X14"/>
      <c r="Y14"/>
      <c r="Z14"/>
    </row>
    <row r="15" spans="1:26" ht="45.75" hidden="1" customHeight="1" x14ac:dyDescent="0.2">
      <c r="A15" s="321" t="s">
        <v>3368</v>
      </c>
      <c r="B15" s="6" t="s">
        <v>3369</v>
      </c>
      <c r="C15" s="5"/>
      <c r="D15" s="59"/>
      <c r="E15" s="59"/>
      <c r="F15" s="59"/>
      <c r="G15" s="59"/>
      <c r="H15" s="59"/>
      <c r="I15" s="59"/>
      <c r="J15" s="59"/>
      <c r="K15" s="59"/>
      <c r="L15" s="59"/>
      <c r="M15" s="59"/>
      <c r="N15" s="59"/>
      <c r="O15" s="59"/>
      <c r="P15" s="59"/>
      <c r="Q15" s="59"/>
      <c r="R15"/>
      <c r="S15"/>
      <c r="T15"/>
      <c r="U15"/>
      <c r="V15"/>
      <c r="W15"/>
      <c r="X15"/>
      <c r="Y15"/>
      <c r="Z15"/>
    </row>
    <row r="16" spans="1:26" ht="51" hidden="1" customHeight="1" x14ac:dyDescent="0.2">
      <c r="A16" s="321" t="s">
        <v>3370</v>
      </c>
      <c r="B16" s="6" t="s">
        <v>3371</v>
      </c>
      <c r="C16" s="5"/>
      <c r="D16" s="59"/>
      <c r="E16" s="59"/>
      <c r="F16" s="59"/>
      <c r="G16" s="59"/>
      <c r="H16" s="59"/>
      <c r="I16" s="59"/>
      <c r="J16" s="59"/>
      <c r="K16" s="59"/>
      <c r="L16" s="59"/>
      <c r="M16" s="59"/>
      <c r="N16" s="59"/>
      <c r="O16" s="59"/>
      <c r="P16" s="59"/>
      <c r="Q16" s="59"/>
      <c r="R16"/>
      <c r="S16"/>
      <c r="T16"/>
      <c r="U16"/>
      <c r="V16"/>
      <c r="W16"/>
      <c r="X16"/>
      <c r="Y16"/>
      <c r="Z16"/>
    </row>
    <row r="17" spans="1:26" ht="27.75" hidden="1" customHeight="1" x14ac:dyDescent="0.2">
      <c r="A17" s="321" t="s">
        <v>3372</v>
      </c>
      <c r="B17" s="6" t="s">
        <v>3373</v>
      </c>
      <c r="C17" s="5"/>
      <c r="D17" s="59"/>
      <c r="E17" s="59"/>
      <c r="F17" s="59"/>
      <c r="G17" s="59"/>
      <c r="H17" s="59"/>
      <c r="I17" s="59"/>
      <c r="J17" s="59"/>
      <c r="K17" s="59"/>
      <c r="L17" s="59"/>
      <c r="M17" s="59"/>
      <c r="N17" s="59"/>
      <c r="O17" s="59"/>
      <c r="P17" s="59"/>
      <c r="Q17" s="59"/>
      <c r="R17"/>
      <c r="S17"/>
      <c r="T17"/>
      <c r="U17"/>
      <c r="V17"/>
      <c r="W17"/>
      <c r="X17"/>
      <c r="Y17"/>
      <c r="Z17"/>
    </row>
    <row r="18" spans="1:26" ht="27.75" hidden="1" customHeight="1" x14ac:dyDescent="0.2">
      <c r="A18" s="321" t="s">
        <v>3374</v>
      </c>
      <c r="B18" s="6" t="s">
        <v>3375</v>
      </c>
      <c r="C18" s="5"/>
      <c r="D18" s="59"/>
      <c r="E18" s="59"/>
      <c r="F18" s="59"/>
      <c r="G18" s="59"/>
      <c r="H18" s="59"/>
      <c r="I18" s="59"/>
      <c r="J18" s="59"/>
      <c r="K18" s="59"/>
      <c r="L18" s="59"/>
      <c r="M18" s="59"/>
      <c r="N18" s="59"/>
      <c r="O18" s="59"/>
      <c r="P18" s="59"/>
      <c r="Q18" s="59"/>
      <c r="R18"/>
      <c r="S18"/>
      <c r="T18"/>
      <c r="U18"/>
      <c r="V18"/>
      <c r="W18"/>
      <c r="X18"/>
      <c r="Y18"/>
      <c r="Z18"/>
    </row>
    <row r="19" spans="1:26" ht="45" hidden="1" customHeight="1" x14ac:dyDescent="0.2">
      <c r="A19" s="321" t="s">
        <v>3374</v>
      </c>
      <c r="B19" s="6" t="s">
        <v>3376</v>
      </c>
      <c r="C19" s="5"/>
      <c r="D19" s="59"/>
      <c r="E19" s="59"/>
      <c r="F19" s="59"/>
      <c r="G19" s="59"/>
      <c r="H19" s="59"/>
      <c r="I19" s="59"/>
      <c r="J19" s="59"/>
      <c r="K19" s="59"/>
      <c r="L19" s="59"/>
      <c r="M19" s="59"/>
      <c r="N19" s="59"/>
      <c r="O19" s="59"/>
      <c r="P19" s="59"/>
      <c r="Q19" s="59"/>
      <c r="R19"/>
      <c r="S19"/>
      <c r="T19"/>
      <c r="U19"/>
      <c r="V19"/>
      <c r="W19"/>
      <c r="X19"/>
      <c r="Y19"/>
      <c r="Z19"/>
    </row>
    <row r="20" spans="1:26" ht="45" hidden="1" customHeight="1" x14ac:dyDescent="0.2">
      <c r="A20" s="321" t="s">
        <v>3377</v>
      </c>
      <c r="B20" s="6" t="s">
        <v>3378</v>
      </c>
      <c r="C20" s="5"/>
      <c r="D20" s="59"/>
      <c r="E20" s="59"/>
      <c r="F20" s="59"/>
      <c r="G20" s="59"/>
      <c r="H20" s="59"/>
      <c r="I20" s="59"/>
      <c r="J20" s="59"/>
      <c r="K20" s="59"/>
      <c r="L20" s="59"/>
      <c r="M20" s="59"/>
      <c r="N20" s="59"/>
      <c r="O20" s="59"/>
      <c r="P20" s="59"/>
      <c r="Q20" s="59"/>
      <c r="R20"/>
      <c r="S20"/>
      <c r="T20"/>
      <c r="U20"/>
      <c r="V20"/>
      <c r="W20"/>
      <c r="X20"/>
      <c r="Y20"/>
      <c r="Z20"/>
    </row>
    <row r="21" spans="1:26" ht="30" hidden="1" customHeight="1" x14ac:dyDescent="0.2">
      <c r="A21" s="321" t="s">
        <v>3379</v>
      </c>
      <c r="B21" s="6" t="s">
        <v>3380</v>
      </c>
      <c r="C21" s="5"/>
      <c r="D21" s="59"/>
      <c r="E21" s="59"/>
      <c r="F21" s="59"/>
      <c r="G21" s="59"/>
      <c r="H21" s="59"/>
      <c r="I21" s="59"/>
      <c r="J21" s="59"/>
      <c r="K21" s="59"/>
      <c r="L21" s="59"/>
      <c r="M21" s="59"/>
      <c r="N21" s="59"/>
      <c r="O21" s="59"/>
      <c r="P21" s="59"/>
      <c r="Q21" s="59"/>
      <c r="R21"/>
      <c r="S21"/>
      <c r="T21"/>
      <c r="U21"/>
      <c r="V21"/>
      <c r="W21"/>
      <c r="X21"/>
      <c r="Y21"/>
      <c r="Z21"/>
    </row>
    <row r="22" spans="1:26" ht="30" hidden="1" customHeight="1" x14ac:dyDescent="0.2">
      <c r="A22" s="321" t="s">
        <v>3381</v>
      </c>
      <c r="B22" s="6" t="s">
        <v>3382</v>
      </c>
      <c r="C22" s="5"/>
      <c r="D22" s="59"/>
      <c r="E22" s="59"/>
      <c r="F22" s="59"/>
      <c r="G22" s="59"/>
      <c r="H22" s="59"/>
      <c r="I22" s="59"/>
      <c r="J22" s="59"/>
      <c r="K22" s="59"/>
      <c r="L22" s="59"/>
      <c r="M22" s="59"/>
      <c r="N22" s="59"/>
      <c r="O22" s="59"/>
      <c r="P22" s="59"/>
      <c r="Q22" s="59"/>
      <c r="R22"/>
      <c r="S22"/>
      <c r="T22"/>
      <c r="U22"/>
      <c r="V22"/>
      <c r="W22"/>
      <c r="X22"/>
      <c r="Y22"/>
      <c r="Z22"/>
    </row>
    <row r="23" spans="1:26" ht="30" hidden="1" customHeight="1" x14ac:dyDescent="0.2">
      <c r="A23" s="321" t="s">
        <v>3383</v>
      </c>
      <c r="B23" s="6" t="s">
        <v>3384</v>
      </c>
      <c r="C23" s="5"/>
      <c r="D23" s="59"/>
      <c r="E23" s="59"/>
      <c r="F23" s="59"/>
      <c r="G23" s="59"/>
      <c r="H23" s="59"/>
      <c r="I23" s="59"/>
      <c r="J23" s="59"/>
      <c r="K23" s="59"/>
      <c r="L23" s="59"/>
      <c r="M23" s="59"/>
      <c r="N23" s="59"/>
      <c r="O23" s="59"/>
      <c r="P23" s="59"/>
      <c r="Q23" s="59"/>
      <c r="R23"/>
      <c r="S23"/>
      <c r="T23"/>
      <c r="U23"/>
      <c r="V23"/>
      <c r="W23"/>
      <c r="X23"/>
      <c r="Y23"/>
      <c r="Z23"/>
    </row>
    <row r="24" spans="1:26" ht="30" hidden="1" customHeight="1" x14ac:dyDescent="0.2">
      <c r="A24" s="321" t="s">
        <v>3385</v>
      </c>
      <c r="B24" s="6" t="s">
        <v>3386</v>
      </c>
      <c r="C24" s="5"/>
      <c r="D24" s="59"/>
      <c r="E24" s="59"/>
      <c r="F24" s="59"/>
      <c r="G24" s="59"/>
      <c r="H24" s="59"/>
      <c r="I24" s="59"/>
      <c r="J24" s="59"/>
      <c r="K24" s="59"/>
      <c r="L24" s="59"/>
      <c r="M24" s="59"/>
      <c r="N24" s="59"/>
      <c r="O24" s="59"/>
      <c r="P24" s="59"/>
      <c r="Q24" s="59"/>
      <c r="R24"/>
      <c r="S24"/>
      <c r="T24"/>
      <c r="U24"/>
      <c r="V24"/>
      <c r="W24"/>
      <c r="X24"/>
      <c r="Y24"/>
      <c r="Z24"/>
    </row>
    <row r="25" spans="1:26" ht="30" hidden="1" customHeight="1" x14ac:dyDescent="0.2">
      <c r="A25" s="321" t="s">
        <v>3387</v>
      </c>
      <c r="B25" s="6" t="s">
        <v>3388</v>
      </c>
      <c r="C25" s="5"/>
      <c r="D25" s="59"/>
      <c r="E25" s="59"/>
      <c r="F25" s="59"/>
      <c r="G25" s="59"/>
      <c r="H25" s="59"/>
      <c r="I25" s="59"/>
      <c r="J25" s="59"/>
      <c r="K25" s="59"/>
      <c r="L25" s="59"/>
      <c r="M25" s="59"/>
      <c r="N25" s="59"/>
      <c r="O25" s="59"/>
      <c r="P25" s="59"/>
      <c r="Q25" s="59"/>
      <c r="R25"/>
      <c r="S25"/>
      <c r="T25"/>
      <c r="U25"/>
      <c r="V25"/>
      <c r="W25"/>
      <c r="X25"/>
      <c r="Y25"/>
      <c r="Z25"/>
    </row>
    <row r="26" spans="1:26" ht="30" hidden="1" customHeight="1" x14ac:dyDescent="0.2">
      <c r="A26" s="321" t="s">
        <v>3389</v>
      </c>
      <c r="B26" s="6" t="s">
        <v>3390</v>
      </c>
      <c r="C26" s="5"/>
      <c r="D26" s="59"/>
      <c r="E26" s="59"/>
      <c r="F26" s="59"/>
      <c r="G26" s="59"/>
      <c r="H26" s="59"/>
      <c r="I26" s="59"/>
      <c r="J26" s="59"/>
      <c r="K26" s="59"/>
      <c r="L26" s="59"/>
      <c r="M26" s="59"/>
      <c r="N26" s="59"/>
      <c r="O26" s="59"/>
      <c r="P26" s="59"/>
      <c r="Q26" s="59"/>
      <c r="R26"/>
      <c r="S26"/>
      <c r="T26"/>
      <c r="U26"/>
      <c r="V26"/>
      <c r="W26"/>
      <c r="X26"/>
      <c r="Y26"/>
      <c r="Z26"/>
    </row>
    <row r="27" spans="1:26" ht="70.5" hidden="1" customHeight="1" x14ac:dyDescent="0.2">
      <c r="A27" s="321" t="s">
        <v>3391</v>
      </c>
      <c r="B27" s="6" t="s">
        <v>3392</v>
      </c>
      <c r="C27" s="5"/>
      <c r="D27" s="59"/>
      <c r="E27" s="59"/>
      <c r="F27" s="59"/>
      <c r="G27" s="59"/>
      <c r="H27" s="59"/>
      <c r="I27" s="59"/>
      <c r="J27" s="59"/>
      <c r="K27" s="59"/>
      <c r="L27" s="59"/>
      <c r="M27" s="59"/>
      <c r="N27" s="59"/>
      <c r="O27" s="59"/>
      <c r="P27" s="59"/>
      <c r="Q27" s="59"/>
      <c r="R27"/>
      <c r="S27"/>
      <c r="T27"/>
      <c r="U27"/>
      <c r="V27"/>
      <c r="W27"/>
      <c r="X27"/>
      <c r="Y27"/>
      <c r="Z27"/>
    </row>
    <row r="28" spans="1:26" ht="48" hidden="1" customHeight="1" x14ac:dyDescent="0.2">
      <c r="A28" s="321" t="s">
        <v>3393</v>
      </c>
      <c r="B28" s="6" t="s">
        <v>3394</v>
      </c>
      <c r="C28" s="5"/>
      <c r="D28" s="59"/>
      <c r="E28" s="59"/>
      <c r="F28" s="59"/>
      <c r="G28" s="59"/>
      <c r="H28" s="59"/>
      <c r="I28" s="59"/>
      <c r="J28" s="59"/>
      <c r="K28" s="59"/>
      <c r="L28" s="59"/>
      <c r="M28" s="59"/>
      <c r="N28" s="59"/>
      <c r="O28" s="59"/>
      <c r="P28" s="59"/>
      <c r="Q28" s="59"/>
      <c r="R28"/>
      <c r="S28"/>
      <c r="T28"/>
      <c r="U28"/>
      <c r="V28"/>
      <c r="W28"/>
      <c r="X28"/>
      <c r="Y28"/>
      <c r="Z28"/>
    </row>
    <row r="29" spans="1:26" ht="100.5" hidden="1" customHeight="1" x14ac:dyDescent="0.2">
      <c r="A29" s="321" t="s">
        <v>3395</v>
      </c>
      <c r="B29" s="6" t="s">
        <v>3396</v>
      </c>
      <c r="C29" s="5"/>
      <c r="D29" s="59"/>
      <c r="E29" s="59"/>
      <c r="F29" s="59"/>
      <c r="G29" s="59"/>
      <c r="H29" s="59"/>
      <c r="I29" s="59"/>
      <c r="J29" s="59"/>
      <c r="K29" s="59"/>
      <c r="L29" s="59"/>
      <c r="M29" s="59"/>
      <c r="N29" s="59"/>
      <c r="O29" s="59"/>
      <c r="P29" s="59"/>
      <c r="Q29" s="59"/>
      <c r="R29"/>
      <c r="S29"/>
      <c r="T29"/>
      <c r="U29"/>
      <c r="V29"/>
      <c r="W29"/>
      <c r="X29"/>
      <c r="Y29"/>
      <c r="Z29"/>
    </row>
    <row r="30" spans="1:26" ht="45" hidden="1" customHeight="1" x14ac:dyDescent="0.2">
      <c r="A30" s="321" t="s">
        <v>3397</v>
      </c>
      <c r="B30" s="6" t="s">
        <v>3398</v>
      </c>
      <c r="C30" s="5"/>
      <c r="D30" s="59"/>
      <c r="E30" s="59"/>
      <c r="F30" s="59"/>
      <c r="G30" s="59"/>
      <c r="H30" s="59"/>
      <c r="I30" s="59"/>
      <c r="J30" s="59"/>
      <c r="K30" s="59"/>
      <c r="L30" s="59"/>
      <c r="M30" s="59"/>
      <c r="N30" s="59"/>
      <c r="O30" s="59"/>
      <c r="P30" s="59"/>
      <c r="Q30" s="59"/>
      <c r="R30"/>
      <c r="S30"/>
      <c r="T30"/>
      <c r="U30"/>
      <c r="V30"/>
      <c r="W30"/>
      <c r="X30"/>
      <c r="Y30"/>
      <c r="Z30"/>
    </row>
    <row r="31" spans="1:26" ht="45" hidden="1" customHeight="1" x14ac:dyDescent="0.2">
      <c r="A31" s="321" t="s">
        <v>3399</v>
      </c>
      <c r="B31" s="6" t="s">
        <v>3400</v>
      </c>
      <c r="C31" s="5"/>
      <c r="D31" s="59"/>
      <c r="E31" s="59"/>
      <c r="F31" s="59"/>
      <c r="G31" s="59"/>
      <c r="H31" s="59"/>
      <c r="I31" s="59"/>
      <c r="J31" s="59"/>
      <c r="K31" s="59"/>
      <c r="L31" s="59"/>
      <c r="M31" s="59"/>
      <c r="N31" s="59"/>
      <c r="O31" s="59"/>
      <c r="P31" s="59"/>
      <c r="Q31" s="59"/>
      <c r="R31"/>
      <c r="S31"/>
      <c r="T31"/>
      <c r="U31"/>
      <c r="V31"/>
      <c r="W31"/>
      <c r="X31"/>
      <c r="Y31"/>
      <c r="Z31"/>
    </row>
    <row r="32" spans="1:26" ht="45" hidden="1" customHeight="1" x14ac:dyDescent="0.2">
      <c r="A32" s="321" t="s">
        <v>3401</v>
      </c>
      <c r="B32" s="6" t="s">
        <v>3402</v>
      </c>
      <c r="C32" s="5"/>
      <c r="D32" s="59"/>
      <c r="E32" s="59"/>
      <c r="F32" s="59"/>
      <c r="G32" s="59"/>
      <c r="H32" s="59"/>
      <c r="I32" s="59"/>
      <c r="J32" s="59"/>
      <c r="K32" s="59"/>
      <c r="L32" s="59"/>
      <c r="M32" s="59"/>
      <c r="N32" s="59"/>
      <c r="O32" s="59"/>
      <c r="P32" s="59"/>
      <c r="Q32" s="59"/>
      <c r="R32"/>
      <c r="S32"/>
      <c r="T32"/>
      <c r="U32"/>
      <c r="V32"/>
      <c r="W32"/>
      <c r="X32"/>
      <c r="Y32"/>
      <c r="Z32"/>
    </row>
    <row r="33" spans="1:26" ht="72" hidden="1" customHeight="1" x14ac:dyDescent="0.2">
      <c r="A33" s="321" t="s">
        <v>3403</v>
      </c>
      <c r="B33" s="6" t="s">
        <v>3404</v>
      </c>
      <c r="C33" s="5"/>
      <c r="D33" s="59"/>
      <c r="E33" s="59"/>
      <c r="F33" s="59"/>
      <c r="G33" s="59"/>
      <c r="H33" s="59"/>
      <c r="I33" s="59"/>
      <c r="J33" s="59"/>
      <c r="K33" s="59"/>
      <c r="L33" s="59"/>
      <c r="M33" s="59"/>
      <c r="N33" s="59"/>
      <c r="O33" s="59"/>
      <c r="P33" s="59"/>
      <c r="Q33" s="59"/>
      <c r="R33"/>
      <c r="S33"/>
      <c r="T33"/>
      <c r="U33"/>
      <c r="V33"/>
      <c r="W33"/>
      <c r="X33"/>
      <c r="Y33"/>
      <c r="Z33"/>
    </row>
    <row r="34" spans="1:26" ht="79.5" hidden="1" customHeight="1" x14ac:dyDescent="0.2">
      <c r="A34" s="321" t="s">
        <v>3405</v>
      </c>
      <c r="B34" s="6" t="s">
        <v>3406</v>
      </c>
      <c r="C34" s="5"/>
      <c r="D34" s="59"/>
      <c r="E34" s="59"/>
      <c r="F34" s="59"/>
      <c r="G34" s="59"/>
      <c r="H34" s="59"/>
      <c r="I34" s="59"/>
      <c r="J34" s="59"/>
      <c r="K34" s="59"/>
      <c r="L34" s="59"/>
      <c r="M34" s="59"/>
      <c r="N34" s="59"/>
      <c r="O34" s="59"/>
      <c r="P34" s="59"/>
      <c r="Q34" s="59"/>
      <c r="R34"/>
      <c r="S34"/>
      <c r="T34"/>
      <c r="U34"/>
      <c r="V34"/>
      <c r="W34"/>
      <c r="X34"/>
      <c r="Y34"/>
      <c r="Z34"/>
    </row>
    <row r="35" spans="1:26" ht="70.5" hidden="1" customHeight="1" x14ac:dyDescent="0.2">
      <c r="A35" s="321" t="s">
        <v>3407</v>
      </c>
      <c r="B35" s="6" t="s">
        <v>3408</v>
      </c>
      <c r="C35" s="5"/>
      <c r="D35" s="59"/>
      <c r="E35" s="59"/>
      <c r="F35" s="59"/>
      <c r="G35" s="59"/>
      <c r="H35" s="59"/>
      <c r="I35" s="59"/>
      <c r="J35" s="59"/>
      <c r="K35" s="59"/>
      <c r="L35" s="59"/>
      <c r="M35" s="59"/>
      <c r="N35" s="59"/>
      <c r="O35" s="59"/>
      <c r="P35" s="59"/>
      <c r="Q35" s="59"/>
      <c r="R35"/>
      <c r="S35"/>
      <c r="T35"/>
      <c r="U35"/>
      <c r="V35"/>
      <c r="W35"/>
      <c r="X35"/>
      <c r="Y35"/>
      <c r="Z35"/>
    </row>
    <row r="36" spans="1:26" ht="45.75" hidden="1" customHeight="1" x14ac:dyDescent="0.2">
      <c r="A36" s="321" t="s">
        <v>3409</v>
      </c>
      <c r="B36" s="6" t="s">
        <v>3410</v>
      </c>
      <c r="C36" s="5"/>
      <c r="D36" s="59"/>
      <c r="E36" s="59"/>
      <c r="F36" s="59"/>
      <c r="G36" s="59"/>
      <c r="H36" s="59"/>
      <c r="I36" s="59"/>
      <c r="J36" s="59"/>
      <c r="K36" s="59"/>
      <c r="L36" s="59"/>
      <c r="M36" s="59"/>
      <c r="N36" s="59"/>
      <c r="O36" s="59"/>
      <c r="P36" s="59"/>
      <c r="Q36" s="59"/>
      <c r="R36"/>
      <c r="S36"/>
      <c r="T36"/>
      <c r="U36"/>
      <c r="V36"/>
      <c r="W36"/>
      <c r="X36"/>
      <c r="Y36"/>
      <c r="Z36"/>
    </row>
    <row r="37" spans="1:26" ht="54.75" hidden="1" customHeight="1" x14ac:dyDescent="0.2">
      <c r="A37" s="321" t="s">
        <v>3411</v>
      </c>
      <c r="B37" s="6" t="s">
        <v>3412</v>
      </c>
      <c r="C37" s="5"/>
      <c r="D37" s="59"/>
      <c r="E37" s="59"/>
      <c r="F37" s="59"/>
      <c r="G37" s="59"/>
      <c r="H37" s="59"/>
      <c r="I37" s="59"/>
      <c r="J37" s="59"/>
      <c r="K37" s="59"/>
      <c r="L37" s="59"/>
      <c r="M37" s="59"/>
      <c r="N37" s="59"/>
      <c r="O37" s="59"/>
      <c r="P37" s="59"/>
      <c r="Q37" s="59"/>
      <c r="R37"/>
      <c r="S37"/>
      <c r="T37"/>
      <c r="U37"/>
      <c r="V37"/>
      <c r="W37"/>
      <c r="X37"/>
      <c r="Y37"/>
      <c r="Z37"/>
    </row>
    <row r="38" spans="1:26" ht="37.5" hidden="1" customHeight="1" x14ac:dyDescent="0.2">
      <c r="A38" s="321" t="s">
        <v>3413</v>
      </c>
      <c r="B38" s="6" t="s">
        <v>3414</v>
      </c>
      <c r="C38" s="5"/>
      <c r="D38" s="59"/>
      <c r="E38" s="59"/>
      <c r="F38" s="59"/>
      <c r="G38" s="59"/>
      <c r="H38" s="59"/>
      <c r="I38" s="59"/>
      <c r="J38" s="59"/>
      <c r="K38" s="59"/>
      <c r="L38" s="59"/>
      <c r="M38" s="59"/>
      <c r="N38" s="59"/>
      <c r="O38" s="59"/>
      <c r="P38" s="59"/>
      <c r="Q38" s="59"/>
      <c r="R38"/>
      <c r="S38"/>
      <c r="T38"/>
      <c r="U38"/>
      <c r="V38"/>
      <c r="W38"/>
      <c r="X38"/>
      <c r="Y38"/>
      <c r="Z38"/>
    </row>
    <row r="39" spans="1:26" ht="61.5" hidden="1" customHeight="1" x14ac:dyDescent="0.2">
      <c r="A39" s="321" t="s">
        <v>3415</v>
      </c>
      <c r="B39" s="6" t="s">
        <v>3416</v>
      </c>
      <c r="C39" s="5"/>
      <c r="D39" s="59"/>
      <c r="E39" s="59"/>
      <c r="F39" s="59"/>
      <c r="G39" s="59"/>
      <c r="H39" s="59"/>
      <c r="I39" s="59"/>
      <c r="J39" s="59"/>
      <c r="K39" s="59"/>
      <c r="L39" s="59"/>
      <c r="M39" s="59"/>
      <c r="N39" s="59"/>
      <c r="O39" s="59"/>
      <c r="P39" s="59"/>
      <c r="Q39" s="59"/>
      <c r="R39"/>
      <c r="S39"/>
      <c r="T39"/>
      <c r="U39"/>
      <c r="V39"/>
      <c r="W39"/>
      <c r="X39"/>
      <c r="Y39"/>
      <c r="Z39"/>
    </row>
    <row r="40" spans="1:26" ht="53.25" hidden="1" customHeight="1" x14ac:dyDescent="0.2">
      <c r="A40" s="321" t="s">
        <v>3417</v>
      </c>
      <c r="B40" s="6" t="s">
        <v>3418</v>
      </c>
      <c r="C40" s="5"/>
      <c r="D40" s="59"/>
      <c r="E40" s="59"/>
      <c r="F40" s="59"/>
      <c r="G40" s="59"/>
      <c r="H40" s="59"/>
      <c r="I40" s="59"/>
      <c r="J40" s="59"/>
      <c r="K40" s="59"/>
      <c r="L40" s="59"/>
      <c r="M40" s="59"/>
      <c r="N40" s="59"/>
      <c r="O40" s="59"/>
      <c r="P40" s="59"/>
      <c r="Q40" s="59"/>
      <c r="R40"/>
      <c r="S40"/>
      <c r="T40"/>
      <c r="U40"/>
      <c r="V40"/>
      <c r="W40"/>
      <c r="X40"/>
      <c r="Y40"/>
      <c r="Z40"/>
    </row>
    <row r="41" spans="1:26" ht="73.5" hidden="1" customHeight="1" x14ac:dyDescent="0.2">
      <c r="A41" s="321" t="s">
        <v>3419</v>
      </c>
      <c r="B41" s="6" t="s">
        <v>3420</v>
      </c>
      <c r="C41" s="5"/>
      <c r="D41" s="59"/>
      <c r="E41" s="59"/>
      <c r="F41" s="59"/>
      <c r="G41" s="59"/>
      <c r="H41" s="59"/>
      <c r="I41" s="59"/>
      <c r="J41" s="59"/>
      <c r="K41" s="59"/>
      <c r="L41" s="59"/>
      <c r="M41" s="59"/>
      <c r="N41" s="59"/>
      <c r="O41" s="59"/>
      <c r="P41" s="59"/>
      <c r="Q41" s="59"/>
      <c r="R41"/>
      <c r="S41"/>
      <c r="T41"/>
      <c r="U41"/>
      <c r="V41"/>
      <c r="W41"/>
      <c r="X41"/>
      <c r="Y41"/>
      <c r="Z41"/>
    </row>
    <row r="42" spans="1:26" ht="57.75" hidden="1" customHeight="1" x14ac:dyDescent="0.2">
      <c r="A42" s="321" t="s">
        <v>3421</v>
      </c>
      <c r="B42" s="6" t="s">
        <v>3422</v>
      </c>
      <c r="C42" s="5"/>
      <c r="D42" s="59"/>
      <c r="E42" s="59"/>
      <c r="F42" s="59"/>
      <c r="G42" s="59"/>
      <c r="H42" s="59"/>
      <c r="I42" s="59"/>
      <c r="J42" s="59"/>
      <c r="K42" s="59"/>
      <c r="L42" s="59"/>
      <c r="M42" s="59"/>
      <c r="N42" s="59"/>
      <c r="O42" s="59"/>
      <c r="P42" s="59"/>
      <c r="Q42" s="59"/>
      <c r="R42"/>
      <c r="S42"/>
      <c r="T42"/>
      <c r="U42"/>
      <c r="V42"/>
      <c r="W42"/>
      <c r="X42"/>
      <c r="Y42"/>
      <c r="Z42"/>
    </row>
    <row r="43" spans="1:26" ht="84" hidden="1" customHeight="1" x14ac:dyDescent="0.2">
      <c r="A43" s="321" t="s">
        <v>3423</v>
      </c>
      <c r="B43" s="6" t="s">
        <v>3424</v>
      </c>
      <c r="C43" s="5"/>
      <c r="D43" s="59"/>
      <c r="E43" s="59"/>
      <c r="F43" s="59"/>
      <c r="G43" s="59"/>
      <c r="H43" s="59"/>
      <c r="I43" s="59"/>
      <c r="J43" s="59"/>
      <c r="K43" s="59"/>
      <c r="L43" s="59"/>
      <c r="M43" s="59"/>
      <c r="N43" s="59"/>
      <c r="O43" s="59"/>
      <c r="P43" s="59"/>
      <c r="Q43" s="59"/>
      <c r="R43"/>
      <c r="S43"/>
      <c r="T43"/>
      <c r="U43"/>
      <c r="V43"/>
      <c r="W43"/>
      <c r="X43"/>
      <c r="Y43"/>
      <c r="Z43"/>
    </row>
    <row r="44" spans="1:26" ht="48" hidden="1" customHeight="1" x14ac:dyDescent="0.2">
      <c r="A44" s="321" t="s">
        <v>3425</v>
      </c>
      <c r="B44" s="6" t="s">
        <v>3426</v>
      </c>
      <c r="C44" s="5"/>
      <c r="D44" s="59"/>
      <c r="E44" s="59"/>
      <c r="F44" s="59"/>
      <c r="G44" s="59"/>
      <c r="H44" s="59"/>
      <c r="I44" s="59"/>
      <c r="J44" s="59"/>
      <c r="K44" s="59"/>
      <c r="L44" s="59"/>
      <c r="M44" s="59"/>
      <c r="N44" s="59"/>
      <c r="O44" s="59"/>
      <c r="P44" s="59"/>
      <c r="Q44" s="59"/>
      <c r="R44"/>
      <c r="S44"/>
      <c r="T44"/>
      <c r="U44"/>
      <c r="V44"/>
      <c r="W44"/>
      <c r="X44"/>
      <c r="Y44"/>
      <c r="Z44"/>
    </row>
    <row r="45" spans="1:26" ht="57" hidden="1" customHeight="1" x14ac:dyDescent="0.2">
      <c r="A45" s="321" t="s">
        <v>3427</v>
      </c>
      <c r="B45" s="6" t="s">
        <v>3428</v>
      </c>
      <c r="C45" s="5"/>
      <c r="D45" s="59"/>
      <c r="E45" s="59"/>
      <c r="F45" s="59"/>
      <c r="G45" s="59"/>
      <c r="H45" s="59"/>
      <c r="I45" s="59"/>
      <c r="J45" s="59"/>
      <c r="K45" s="59"/>
      <c r="L45" s="59"/>
      <c r="M45" s="59"/>
      <c r="N45" s="59"/>
      <c r="O45" s="59"/>
      <c r="P45" s="59"/>
      <c r="Q45" s="59"/>
      <c r="R45"/>
      <c r="S45"/>
      <c r="T45"/>
      <c r="U45"/>
      <c r="V45"/>
      <c r="W45"/>
      <c r="X45"/>
      <c r="Y45"/>
      <c r="Z45"/>
    </row>
    <row r="46" spans="1:26" ht="73.5" hidden="1" customHeight="1" x14ac:dyDescent="0.2">
      <c r="A46" s="321" t="s">
        <v>3429</v>
      </c>
      <c r="B46" s="6" t="s">
        <v>3430</v>
      </c>
      <c r="C46" s="5"/>
      <c r="D46" s="322"/>
      <c r="E46" s="59"/>
      <c r="F46" s="59"/>
      <c r="G46" s="59"/>
      <c r="H46" s="59"/>
      <c r="I46" s="59"/>
      <c r="J46" s="59"/>
      <c r="K46" s="59"/>
      <c r="L46" s="59"/>
      <c r="M46" s="59"/>
      <c r="N46" s="59"/>
      <c r="O46" s="59"/>
      <c r="P46" s="59"/>
      <c r="Q46" s="59"/>
      <c r="R46"/>
      <c r="S46"/>
      <c r="T46"/>
      <c r="U46"/>
      <c r="V46"/>
      <c r="W46"/>
      <c r="X46"/>
      <c r="Y46"/>
      <c r="Z46"/>
    </row>
    <row r="47" spans="1:26" ht="66" hidden="1" customHeight="1" x14ac:dyDescent="0.2">
      <c r="A47" s="321" t="s">
        <v>3431</v>
      </c>
      <c r="B47" s="6" t="s">
        <v>3432</v>
      </c>
      <c r="C47" s="5"/>
      <c r="D47" s="59"/>
      <c r="E47" s="59"/>
      <c r="F47" s="59"/>
      <c r="G47" s="59"/>
      <c r="H47" s="59"/>
      <c r="I47" s="59"/>
      <c r="J47" s="59"/>
      <c r="K47" s="59"/>
      <c r="L47" s="59"/>
      <c r="M47" s="59"/>
      <c r="N47" s="59"/>
      <c r="O47" s="59"/>
      <c r="P47" s="59"/>
      <c r="Q47" s="59"/>
      <c r="R47"/>
      <c r="S47"/>
      <c r="T47"/>
      <c r="U47"/>
      <c r="V47"/>
      <c r="W47"/>
      <c r="X47"/>
      <c r="Y47"/>
      <c r="Z47"/>
    </row>
    <row r="48" spans="1:26" ht="123.75" customHeight="1" x14ac:dyDescent="0.2">
      <c r="A48" s="321" t="s">
        <v>3433</v>
      </c>
      <c r="B48" s="6" t="s">
        <v>3434</v>
      </c>
      <c r="C48" s="5"/>
      <c r="D48" s="59"/>
      <c r="E48" s="59"/>
      <c r="F48" s="59"/>
      <c r="G48" s="59"/>
      <c r="H48" s="59"/>
      <c r="I48" s="59"/>
      <c r="J48" s="59"/>
      <c r="K48" s="59"/>
      <c r="L48" s="59"/>
      <c r="M48" s="59"/>
      <c r="N48" s="59"/>
      <c r="O48" s="59"/>
      <c r="P48" s="59"/>
      <c r="Q48" s="59"/>
      <c r="R48"/>
      <c r="S48"/>
      <c r="T48"/>
      <c r="U48"/>
      <c r="V48"/>
      <c r="W48"/>
      <c r="X48"/>
      <c r="Y48"/>
      <c r="Z48"/>
    </row>
    <row r="49" spans="1:26" ht="34.5" customHeight="1" x14ac:dyDescent="0.2">
      <c r="A49" s="321" t="s">
        <v>3435</v>
      </c>
      <c r="B49" s="6" t="s">
        <v>3436</v>
      </c>
      <c r="C49" s="5"/>
      <c r="D49" s="59"/>
      <c r="E49" s="59"/>
      <c r="F49" s="59"/>
      <c r="G49" s="59"/>
      <c r="H49" s="59"/>
      <c r="I49" s="59"/>
      <c r="J49" s="59"/>
      <c r="K49" s="59"/>
      <c r="L49" s="59"/>
      <c r="M49" s="59"/>
      <c r="N49" s="59"/>
      <c r="O49" s="59"/>
      <c r="P49" s="59"/>
      <c r="Q49" s="59"/>
      <c r="R49"/>
      <c r="S49"/>
      <c r="T49"/>
      <c r="U49"/>
      <c r="V49"/>
      <c r="W49"/>
      <c r="X49"/>
      <c r="Y49"/>
      <c r="Z49"/>
    </row>
    <row r="50" spans="1:26" ht="34.5" customHeight="1" x14ac:dyDescent="0.2">
      <c r="A50" s="321" t="s">
        <v>3437</v>
      </c>
      <c r="B50" s="6" t="s">
        <v>3438</v>
      </c>
      <c r="C50" s="5"/>
      <c r="D50" s="59"/>
      <c r="E50" s="59"/>
      <c r="F50" s="59"/>
      <c r="G50" s="59"/>
      <c r="H50" s="59"/>
      <c r="I50" s="59"/>
      <c r="J50" s="59"/>
      <c r="K50" s="59"/>
      <c r="L50" s="59"/>
      <c r="M50" s="59"/>
      <c r="N50" s="59"/>
      <c r="O50" s="59"/>
      <c r="P50" s="59"/>
      <c r="Q50" s="59"/>
      <c r="R50"/>
      <c r="S50"/>
      <c r="T50"/>
      <c r="U50"/>
      <c r="V50"/>
      <c r="W50"/>
      <c r="X50"/>
      <c r="Y50"/>
      <c r="Z50"/>
    </row>
    <row r="51" spans="1:26" ht="31.5" customHeight="1" x14ac:dyDescent="0.2">
      <c r="A51" s="321" t="s">
        <v>3439</v>
      </c>
      <c r="B51" s="6" t="s">
        <v>3440</v>
      </c>
      <c r="C51" s="5"/>
      <c r="D51" s="59"/>
      <c r="E51" s="59"/>
      <c r="F51" s="59"/>
      <c r="G51" s="59"/>
      <c r="H51" s="59"/>
      <c r="I51" s="59"/>
      <c r="J51" s="59"/>
      <c r="K51" s="59"/>
      <c r="L51" s="59"/>
      <c r="M51" s="59"/>
      <c r="N51" s="59"/>
      <c r="O51" s="59"/>
      <c r="P51" s="59"/>
      <c r="Q51" s="59"/>
      <c r="R51"/>
      <c r="S51"/>
      <c r="T51"/>
      <c r="U51"/>
      <c r="V51"/>
      <c r="W51"/>
      <c r="X51"/>
      <c r="Y51"/>
      <c r="Z51"/>
    </row>
    <row r="52" spans="1:26" ht="31.5" customHeight="1" x14ac:dyDescent="0.2">
      <c r="A52" s="321" t="s">
        <v>3441</v>
      </c>
      <c r="B52" s="6" t="s">
        <v>3442</v>
      </c>
      <c r="C52" s="5"/>
      <c r="D52" s="59"/>
      <c r="E52" s="59"/>
      <c r="F52" s="59"/>
      <c r="G52" s="59"/>
      <c r="H52" s="59"/>
      <c r="I52" s="59"/>
      <c r="J52" s="59"/>
      <c r="K52" s="59"/>
      <c r="L52" s="59"/>
      <c r="M52" s="59"/>
      <c r="N52" s="59"/>
      <c r="O52" s="59"/>
      <c r="P52" s="59"/>
      <c r="Q52" s="59"/>
      <c r="R52"/>
      <c r="S52"/>
      <c r="T52"/>
      <c r="U52"/>
      <c r="V52"/>
      <c r="W52"/>
      <c r="X52"/>
      <c r="Y52"/>
      <c r="Z52"/>
    </row>
    <row r="53" spans="1:26" ht="31.5" customHeight="1" x14ac:dyDescent="0.2">
      <c r="A53" s="321" t="s">
        <v>3443</v>
      </c>
      <c r="B53" s="6" t="s">
        <v>3444</v>
      </c>
      <c r="C53" s="5"/>
      <c r="D53" s="59"/>
      <c r="E53" s="59"/>
      <c r="F53" s="59"/>
      <c r="G53" s="59"/>
      <c r="H53" s="59"/>
      <c r="I53" s="59"/>
      <c r="J53" s="59"/>
      <c r="K53" s="59"/>
      <c r="L53" s="59"/>
      <c r="M53" s="59"/>
      <c r="N53" s="59"/>
      <c r="O53" s="59"/>
      <c r="P53" s="59"/>
      <c r="Q53" s="59"/>
      <c r="R53"/>
      <c r="S53"/>
      <c r="T53"/>
      <c r="U53"/>
      <c r="V53"/>
      <c r="W53"/>
      <c r="X53"/>
      <c r="Y53"/>
      <c r="Z53"/>
    </row>
    <row r="54" spans="1:26" ht="31.5" customHeight="1" x14ac:dyDescent="0.2">
      <c r="A54" s="321" t="s">
        <v>3445</v>
      </c>
      <c r="B54" s="6" t="s">
        <v>3446</v>
      </c>
      <c r="C54" s="5"/>
      <c r="D54" s="59"/>
      <c r="E54" s="59"/>
      <c r="F54" s="59"/>
      <c r="G54" s="59"/>
      <c r="H54" s="59"/>
      <c r="I54" s="59"/>
      <c r="J54" s="59"/>
      <c r="K54" s="59"/>
      <c r="L54" s="59"/>
      <c r="M54" s="59"/>
      <c r="N54" s="59"/>
      <c r="O54" s="59"/>
      <c r="P54" s="59"/>
      <c r="Q54" s="59"/>
      <c r="R54"/>
      <c r="S54"/>
      <c r="T54"/>
      <c r="U54"/>
      <c r="V54"/>
      <c r="W54"/>
      <c r="X54"/>
      <c r="Y54"/>
      <c r="Z54"/>
    </row>
    <row r="55" spans="1:26" ht="54" customHeight="1" x14ac:dyDescent="0.2">
      <c r="A55" s="321" t="s">
        <v>3447</v>
      </c>
      <c r="B55" s="6" t="s">
        <v>3448</v>
      </c>
      <c r="C55" s="5"/>
      <c r="D55" s="59"/>
      <c r="E55" s="59"/>
      <c r="F55" s="59"/>
      <c r="G55" s="59"/>
      <c r="H55" s="59"/>
      <c r="I55" s="59"/>
      <c r="J55" s="59"/>
      <c r="K55" s="59"/>
      <c r="L55" s="59"/>
      <c r="M55" s="59"/>
      <c r="N55" s="59"/>
      <c r="O55" s="59"/>
      <c r="P55" s="59"/>
      <c r="Q55" s="59"/>
      <c r="R55"/>
      <c r="S55"/>
      <c r="T55"/>
      <c r="U55"/>
      <c r="V55"/>
      <c r="W55"/>
      <c r="X55"/>
      <c r="Y55"/>
      <c r="Z55"/>
    </row>
    <row r="56" spans="1:26" ht="54" customHeight="1" x14ac:dyDescent="0.2">
      <c r="A56" s="321" t="s">
        <v>3449</v>
      </c>
      <c r="B56" s="6" t="s">
        <v>3450</v>
      </c>
      <c r="C56" s="5"/>
      <c r="D56" s="59"/>
      <c r="E56" s="59"/>
      <c r="F56" s="59"/>
      <c r="G56" s="59"/>
      <c r="H56" s="59"/>
      <c r="I56" s="59"/>
      <c r="J56" s="59"/>
      <c r="K56" s="59"/>
      <c r="L56" s="59"/>
      <c r="M56" s="59"/>
      <c r="N56" s="59"/>
      <c r="O56" s="59"/>
      <c r="P56" s="59"/>
      <c r="Q56" s="59"/>
      <c r="R56"/>
      <c r="S56"/>
      <c r="T56"/>
      <c r="U56"/>
      <c r="V56"/>
      <c r="W56"/>
      <c r="X56"/>
      <c r="Y56"/>
      <c r="Z56"/>
    </row>
    <row r="57" spans="1:26" ht="54" customHeight="1" x14ac:dyDescent="0.2">
      <c r="A57" s="321" t="s">
        <v>3451</v>
      </c>
      <c r="B57" s="6" t="s">
        <v>3452</v>
      </c>
      <c r="C57" s="5"/>
      <c r="D57" s="59"/>
      <c r="E57" s="59"/>
      <c r="F57" s="59"/>
      <c r="G57" s="59"/>
      <c r="H57" s="59"/>
      <c r="I57" s="59"/>
      <c r="J57" s="59"/>
      <c r="K57" s="59"/>
      <c r="L57" s="59"/>
      <c r="M57" s="59"/>
      <c r="N57" s="59"/>
      <c r="O57" s="59"/>
      <c r="P57" s="59"/>
      <c r="Q57" s="59"/>
      <c r="R57"/>
      <c r="S57"/>
      <c r="T57"/>
      <c r="U57"/>
      <c r="V57"/>
      <c r="W57"/>
      <c r="X57"/>
      <c r="Y57"/>
      <c r="Z57"/>
    </row>
    <row r="58" spans="1:26" ht="12.75" customHeight="1" x14ac:dyDescent="0.2">
      <c r="A58" s="59"/>
      <c r="B58" s="59"/>
      <c r="C58" s="59"/>
      <c r="D58" s="59"/>
      <c r="E58" s="59"/>
      <c r="F58" s="59"/>
      <c r="G58" s="59"/>
      <c r="H58" s="59"/>
      <c r="I58" s="59"/>
      <c r="J58" s="59"/>
      <c r="K58" s="59"/>
      <c r="L58" s="59"/>
      <c r="M58" s="59"/>
      <c r="N58" s="59"/>
      <c r="O58" s="59"/>
      <c r="P58" s="59"/>
      <c r="Q58" s="59"/>
      <c r="R58"/>
      <c r="S58"/>
      <c r="T58"/>
      <c r="U58"/>
      <c r="V58"/>
      <c r="W58"/>
      <c r="X58"/>
      <c r="Y58"/>
      <c r="Z58"/>
    </row>
    <row r="59" spans="1:26" ht="12.75" customHeight="1" x14ac:dyDescent="0.2">
      <c r="A59" s="59"/>
      <c r="B59" s="59"/>
      <c r="C59" s="59"/>
      <c r="D59" s="59"/>
      <c r="E59" s="59"/>
      <c r="F59" s="59"/>
      <c r="G59" s="59"/>
      <c r="H59" s="59"/>
      <c r="I59" s="59"/>
      <c r="J59" s="59"/>
      <c r="K59" s="59"/>
      <c r="L59" s="59"/>
      <c r="M59" s="59"/>
      <c r="N59" s="59"/>
      <c r="O59" s="59"/>
      <c r="P59" s="59"/>
      <c r="Q59" s="59"/>
      <c r="R59"/>
      <c r="S59"/>
      <c r="T59"/>
      <c r="U59"/>
      <c r="V59"/>
      <c r="W59"/>
      <c r="X59"/>
      <c r="Y59"/>
      <c r="Z59"/>
    </row>
    <row r="60" spans="1:26" ht="12.75" customHeight="1" x14ac:dyDescent="0.2">
      <c r="A60" s="59"/>
      <c r="B60" s="59"/>
      <c r="C60" s="59"/>
      <c r="D60" s="59"/>
      <c r="E60" s="59"/>
      <c r="F60" s="59"/>
      <c r="G60" s="59"/>
      <c r="H60" s="59"/>
      <c r="I60" s="59"/>
      <c r="J60" s="59"/>
      <c r="K60" s="59"/>
      <c r="L60" s="59"/>
      <c r="M60" s="59"/>
      <c r="N60" s="59"/>
      <c r="O60" s="59"/>
      <c r="P60" s="59"/>
      <c r="Q60" s="59"/>
      <c r="R60"/>
      <c r="S60"/>
      <c r="T60"/>
      <c r="U60"/>
      <c r="V60"/>
      <c r="W60"/>
      <c r="X60"/>
      <c r="Y60"/>
      <c r="Z60"/>
    </row>
    <row r="61" spans="1:26" ht="12.75" customHeight="1" x14ac:dyDescent="0.2">
      <c r="A61" s="59"/>
      <c r="B61" s="59"/>
      <c r="C61" s="59"/>
      <c r="D61" s="59"/>
      <c r="E61" s="59"/>
      <c r="F61" s="59"/>
      <c r="G61" s="59"/>
      <c r="H61" s="59"/>
      <c r="I61" s="59"/>
      <c r="J61" s="59"/>
      <c r="K61" s="59"/>
      <c r="L61" s="59"/>
      <c r="M61" s="59"/>
      <c r="N61" s="59"/>
      <c r="O61" s="59"/>
      <c r="P61" s="59"/>
      <c r="Q61" s="59"/>
      <c r="R61"/>
      <c r="S61"/>
      <c r="T61"/>
      <c r="U61"/>
      <c r="V61"/>
      <c r="W61"/>
      <c r="X61"/>
      <c r="Y61"/>
      <c r="Z61"/>
    </row>
    <row r="62" spans="1:26" ht="12.75" customHeight="1" x14ac:dyDescent="0.2">
      <c r="A62" s="59"/>
      <c r="B62" s="59"/>
      <c r="C62" s="59"/>
      <c r="D62" s="59"/>
      <c r="E62" s="59"/>
      <c r="F62" s="59"/>
      <c r="G62" s="59"/>
      <c r="H62" s="59"/>
      <c r="I62" s="59"/>
      <c r="J62" s="59"/>
      <c r="K62" s="59"/>
      <c r="L62" s="59"/>
      <c r="M62" s="59"/>
      <c r="N62" s="59"/>
      <c r="O62" s="59"/>
      <c r="P62" s="59"/>
      <c r="Q62" s="59"/>
      <c r="R62"/>
      <c r="S62"/>
      <c r="T62"/>
      <c r="U62"/>
      <c r="V62"/>
      <c r="W62"/>
      <c r="X62"/>
      <c r="Y62"/>
      <c r="Z62"/>
    </row>
    <row r="63" spans="1:26" ht="12.75" customHeight="1" x14ac:dyDescent="0.2">
      <c r="A63" s="59"/>
      <c r="B63" s="59"/>
      <c r="C63" s="59"/>
      <c r="D63" s="59"/>
      <c r="E63" s="59"/>
      <c r="F63" s="59"/>
      <c r="G63" s="59"/>
      <c r="H63" s="59"/>
      <c r="I63" s="59"/>
      <c r="J63" s="59"/>
      <c r="K63" s="59"/>
      <c r="L63" s="59"/>
      <c r="M63" s="59"/>
      <c r="N63" s="59"/>
      <c r="O63" s="59"/>
      <c r="P63" s="59"/>
      <c r="Q63" s="59"/>
      <c r="R63"/>
      <c r="S63"/>
      <c r="T63"/>
      <c r="U63"/>
      <c r="V63"/>
      <c r="W63"/>
      <c r="X63"/>
      <c r="Y63"/>
      <c r="Z63"/>
    </row>
    <row r="64" spans="1:26" ht="12.75" customHeight="1" x14ac:dyDescent="0.2">
      <c r="A64" s="59"/>
      <c r="B64" s="59"/>
      <c r="C64" s="59"/>
      <c r="D64" s="59"/>
      <c r="E64" s="59"/>
      <c r="F64" s="59"/>
      <c r="G64" s="59"/>
      <c r="H64" s="59"/>
      <c r="I64" s="59"/>
      <c r="J64" s="59"/>
      <c r="K64" s="59"/>
      <c r="L64" s="59"/>
      <c r="M64" s="59"/>
      <c r="N64" s="59"/>
      <c r="O64" s="59"/>
      <c r="P64" s="59"/>
      <c r="Q64" s="59"/>
      <c r="R64"/>
      <c r="S64"/>
      <c r="T64"/>
      <c r="U64"/>
      <c r="V64"/>
      <c r="W64"/>
      <c r="X64"/>
      <c r="Y64"/>
      <c r="Z64"/>
    </row>
    <row r="65" spans="1:26" ht="12.75" customHeight="1" x14ac:dyDescent="0.2">
      <c r="A65" s="59"/>
      <c r="B65" s="59"/>
      <c r="C65" s="59"/>
      <c r="D65" s="59"/>
      <c r="E65" s="59"/>
      <c r="F65" s="59"/>
      <c r="G65" s="59"/>
      <c r="H65" s="59"/>
      <c r="I65" s="59"/>
      <c r="J65" s="59"/>
      <c r="K65" s="59"/>
      <c r="L65" s="59"/>
      <c r="M65" s="59"/>
      <c r="N65" s="59"/>
      <c r="O65" s="59"/>
      <c r="P65" s="59"/>
      <c r="Q65" s="59"/>
      <c r="R65"/>
      <c r="S65"/>
      <c r="T65"/>
      <c r="U65"/>
      <c r="V65"/>
      <c r="W65"/>
      <c r="X65"/>
      <c r="Y65"/>
      <c r="Z65"/>
    </row>
    <row r="66" spans="1:26" ht="12.75" customHeight="1" x14ac:dyDescent="0.2">
      <c r="A66" s="59"/>
      <c r="B66" s="59"/>
      <c r="C66" s="59"/>
      <c r="D66" s="59"/>
      <c r="E66" s="59"/>
      <c r="F66" s="59"/>
      <c r="G66" s="59"/>
      <c r="H66" s="59"/>
      <c r="I66" s="59"/>
      <c r="J66" s="59"/>
      <c r="K66" s="59"/>
      <c r="L66" s="59"/>
      <c r="M66" s="59"/>
      <c r="N66" s="59"/>
      <c r="O66" s="59"/>
      <c r="P66" s="59"/>
      <c r="Q66" s="59"/>
      <c r="R66"/>
      <c r="S66"/>
      <c r="T66"/>
      <c r="U66"/>
      <c r="V66"/>
      <c r="W66"/>
      <c r="X66"/>
      <c r="Y66"/>
      <c r="Z66"/>
    </row>
    <row r="67" spans="1:26" ht="12.75" customHeight="1" x14ac:dyDescent="0.2">
      <c r="A67" s="59"/>
      <c r="B67" s="59"/>
      <c r="C67" s="59"/>
      <c r="D67" s="59"/>
      <c r="E67" s="59"/>
      <c r="F67" s="59"/>
      <c r="G67" s="59"/>
      <c r="H67" s="59"/>
      <c r="I67" s="59"/>
      <c r="J67" s="59"/>
      <c r="K67" s="59"/>
      <c r="L67" s="59"/>
      <c r="M67" s="59"/>
      <c r="N67" s="59"/>
      <c r="O67" s="59"/>
      <c r="P67" s="59"/>
      <c r="Q67" s="59"/>
      <c r="R67"/>
      <c r="S67"/>
      <c r="T67"/>
      <c r="U67"/>
      <c r="V67"/>
      <c r="W67"/>
      <c r="X67"/>
      <c r="Y67"/>
      <c r="Z67"/>
    </row>
    <row r="68" spans="1:26" ht="12.75" customHeight="1" x14ac:dyDescent="0.2">
      <c r="A68" s="59"/>
      <c r="B68" s="59"/>
      <c r="C68" s="59"/>
      <c r="D68" s="59"/>
      <c r="E68" s="59"/>
      <c r="F68" s="59"/>
      <c r="G68" s="59"/>
      <c r="H68" s="59"/>
      <c r="I68" s="59"/>
      <c r="J68" s="59"/>
      <c r="K68" s="59"/>
      <c r="L68" s="59"/>
      <c r="M68" s="59"/>
      <c r="N68" s="59"/>
      <c r="O68" s="59"/>
      <c r="P68" s="59"/>
      <c r="Q68" s="59"/>
      <c r="R68"/>
      <c r="S68"/>
      <c r="T68"/>
      <c r="U68"/>
      <c r="V68"/>
      <c r="W68"/>
      <c r="X68"/>
      <c r="Y68"/>
      <c r="Z68"/>
    </row>
    <row r="69" spans="1:26" ht="12.75" customHeight="1" x14ac:dyDescent="0.2">
      <c r="A69" s="59"/>
      <c r="B69" s="59"/>
      <c r="C69" s="59"/>
      <c r="D69" s="59"/>
      <c r="E69" s="59"/>
      <c r="F69" s="59"/>
      <c r="G69" s="59"/>
      <c r="H69" s="59"/>
      <c r="I69" s="59"/>
      <c r="J69" s="59"/>
      <c r="K69" s="59"/>
      <c r="L69" s="59"/>
      <c r="M69" s="59"/>
      <c r="N69" s="59"/>
      <c r="O69" s="59"/>
      <c r="P69" s="59"/>
      <c r="Q69" s="59"/>
      <c r="R69"/>
      <c r="S69"/>
      <c r="T69"/>
      <c r="U69"/>
      <c r="V69"/>
      <c r="W69"/>
      <c r="X69"/>
      <c r="Y69"/>
      <c r="Z69"/>
    </row>
    <row r="70" spans="1:26" ht="12.75" customHeight="1" x14ac:dyDescent="0.2">
      <c r="A70" s="59"/>
      <c r="B70" s="59"/>
      <c r="C70" s="59"/>
      <c r="D70" s="59"/>
      <c r="E70" s="59"/>
      <c r="F70" s="59"/>
      <c r="G70" s="59"/>
      <c r="H70" s="59"/>
      <c r="I70" s="59"/>
      <c r="J70" s="59"/>
      <c r="K70" s="59"/>
      <c r="L70" s="59"/>
      <c r="M70" s="59"/>
      <c r="N70" s="59"/>
      <c r="O70" s="59"/>
      <c r="P70" s="59"/>
      <c r="Q70" s="59"/>
      <c r="R70"/>
      <c r="S70"/>
      <c r="T70"/>
      <c r="U70"/>
      <c r="V70"/>
      <c r="W70"/>
      <c r="X70"/>
      <c r="Y70"/>
      <c r="Z70"/>
    </row>
    <row r="71" spans="1:26" ht="12.75" customHeight="1" x14ac:dyDescent="0.2">
      <c r="A71" s="59"/>
      <c r="B71" s="59"/>
      <c r="C71" s="59"/>
      <c r="D71" s="59"/>
      <c r="E71" s="59"/>
      <c r="F71" s="59"/>
      <c r="G71" s="59"/>
      <c r="H71" s="59"/>
      <c r="I71" s="59"/>
      <c r="J71" s="59"/>
      <c r="K71" s="59"/>
      <c r="L71" s="59"/>
      <c r="M71" s="59"/>
      <c r="N71" s="59"/>
      <c r="O71" s="59"/>
      <c r="P71" s="59"/>
      <c r="Q71" s="59"/>
      <c r="R71"/>
      <c r="S71"/>
      <c r="T71"/>
      <c r="U71"/>
      <c r="V71"/>
      <c r="W71"/>
      <c r="X71"/>
      <c r="Y71"/>
      <c r="Z71"/>
    </row>
    <row r="72" spans="1:26" ht="12.75" customHeight="1" x14ac:dyDescent="0.2">
      <c r="A72" s="59"/>
      <c r="B72" s="59"/>
      <c r="C72" s="59"/>
      <c r="D72" s="59"/>
      <c r="E72" s="59"/>
      <c r="F72" s="59"/>
      <c r="G72" s="59"/>
      <c r="H72" s="59"/>
      <c r="I72" s="59"/>
      <c r="J72" s="59"/>
      <c r="K72" s="59"/>
      <c r="L72" s="59"/>
      <c r="M72" s="59"/>
      <c r="N72" s="59"/>
      <c r="O72" s="59"/>
      <c r="P72" s="59"/>
      <c r="Q72" s="59"/>
      <c r="R72"/>
      <c r="S72"/>
      <c r="T72"/>
      <c r="U72"/>
      <c r="V72"/>
      <c r="W72"/>
      <c r="X72"/>
      <c r="Y72"/>
      <c r="Z72"/>
    </row>
    <row r="73" spans="1:26" ht="12.75" customHeight="1" x14ac:dyDescent="0.2">
      <c r="A73" s="59"/>
      <c r="B73" s="59"/>
      <c r="C73" s="59"/>
      <c r="D73" s="59"/>
      <c r="E73" s="59"/>
      <c r="F73" s="59"/>
      <c r="G73" s="59"/>
      <c r="H73" s="59"/>
      <c r="I73" s="59"/>
      <c r="J73" s="59"/>
      <c r="K73" s="59"/>
      <c r="L73" s="59"/>
      <c r="M73" s="59"/>
      <c r="N73" s="59"/>
      <c r="O73" s="59"/>
      <c r="P73" s="59"/>
      <c r="Q73" s="59"/>
      <c r="R73"/>
      <c r="S73"/>
      <c r="T73"/>
      <c r="U73"/>
      <c r="V73"/>
      <c r="W73"/>
      <c r="X73"/>
      <c r="Y73"/>
      <c r="Z73"/>
    </row>
    <row r="74" spans="1:26" ht="12.75" customHeight="1" x14ac:dyDescent="0.2">
      <c r="A74" s="59"/>
      <c r="B74" s="59"/>
      <c r="C74" s="59"/>
      <c r="D74" s="59"/>
      <c r="E74" s="59"/>
      <c r="F74" s="59"/>
      <c r="G74" s="59"/>
      <c r="H74" s="59"/>
      <c r="I74" s="59"/>
      <c r="J74" s="59"/>
      <c r="K74" s="59"/>
      <c r="L74" s="59"/>
      <c r="M74" s="59"/>
      <c r="N74" s="59"/>
      <c r="O74" s="59"/>
      <c r="P74" s="59"/>
      <c r="Q74" s="59"/>
      <c r="R74"/>
      <c r="S74"/>
      <c r="T74"/>
      <c r="U74"/>
      <c r="V74"/>
      <c r="W74"/>
      <c r="X74"/>
      <c r="Y74"/>
      <c r="Z74"/>
    </row>
    <row r="75" spans="1:26" ht="12.75" customHeight="1" x14ac:dyDescent="0.2">
      <c r="A75" s="59"/>
      <c r="B75" s="59"/>
      <c r="C75" s="59"/>
      <c r="D75" s="59"/>
      <c r="E75" s="59"/>
      <c r="F75" s="59"/>
      <c r="G75" s="59"/>
      <c r="H75" s="59"/>
      <c r="I75" s="59"/>
      <c r="J75" s="59"/>
      <c r="K75" s="59"/>
      <c r="L75" s="59"/>
      <c r="M75" s="59"/>
      <c r="N75" s="59"/>
      <c r="O75" s="59"/>
      <c r="P75" s="59"/>
      <c r="Q75" s="59"/>
      <c r="R75"/>
      <c r="S75"/>
      <c r="T75"/>
      <c r="U75"/>
      <c r="V75"/>
      <c r="W75"/>
      <c r="X75"/>
      <c r="Y75"/>
      <c r="Z75"/>
    </row>
    <row r="76" spans="1:26" ht="12.75" customHeight="1" x14ac:dyDescent="0.2">
      <c r="A76" s="59"/>
      <c r="B76" s="59"/>
      <c r="C76" s="59"/>
      <c r="D76" s="59"/>
      <c r="E76" s="59"/>
      <c r="F76" s="59"/>
      <c r="G76" s="59"/>
      <c r="H76" s="59"/>
      <c r="I76" s="59"/>
      <c r="J76" s="59"/>
      <c r="K76" s="59"/>
      <c r="L76" s="59"/>
      <c r="M76" s="59"/>
      <c r="N76" s="59"/>
      <c r="O76" s="59"/>
      <c r="P76" s="59"/>
      <c r="Q76" s="59"/>
      <c r="R76"/>
      <c r="S76"/>
      <c r="T76"/>
      <c r="U76"/>
      <c r="V76"/>
      <c r="W76"/>
      <c r="X76"/>
      <c r="Y76"/>
      <c r="Z76"/>
    </row>
    <row r="77" spans="1:26" ht="12.75" customHeight="1" x14ac:dyDescent="0.2">
      <c r="A77" s="59"/>
      <c r="B77" s="59"/>
      <c r="C77" s="59"/>
      <c r="D77" s="59"/>
      <c r="E77" s="59"/>
      <c r="F77" s="59"/>
      <c r="G77" s="59"/>
      <c r="H77" s="59"/>
      <c r="I77" s="59"/>
      <c r="J77" s="59"/>
      <c r="K77" s="59"/>
      <c r="L77" s="59"/>
      <c r="M77" s="59"/>
      <c r="N77" s="59"/>
      <c r="O77" s="59"/>
      <c r="P77" s="59"/>
      <c r="Q77" s="59"/>
      <c r="R77"/>
      <c r="S77"/>
      <c r="T77"/>
      <c r="U77"/>
      <c r="V77"/>
      <c r="W77"/>
      <c r="X77"/>
      <c r="Y77"/>
      <c r="Z77"/>
    </row>
    <row r="78" spans="1:26" ht="12.75" customHeight="1" x14ac:dyDescent="0.2">
      <c r="A78" s="59"/>
      <c r="B78" s="59"/>
      <c r="C78" s="59"/>
      <c r="D78" s="59"/>
      <c r="E78" s="59"/>
      <c r="F78" s="59"/>
      <c r="G78" s="59"/>
      <c r="H78" s="59"/>
      <c r="I78" s="59"/>
      <c r="J78" s="59"/>
      <c r="K78" s="59"/>
      <c r="L78" s="59"/>
      <c r="M78" s="59"/>
      <c r="N78" s="59"/>
      <c r="O78" s="59"/>
      <c r="P78" s="59"/>
      <c r="Q78" s="59"/>
      <c r="R78"/>
      <c r="S78"/>
      <c r="T78"/>
      <c r="U78"/>
      <c r="V78"/>
      <c r="W78"/>
      <c r="X78"/>
      <c r="Y78"/>
      <c r="Z78"/>
    </row>
    <row r="79" spans="1:26" ht="12.75" customHeight="1" x14ac:dyDescent="0.2">
      <c r="A79" s="59"/>
      <c r="B79" s="59"/>
      <c r="C79" s="59"/>
      <c r="D79" s="59"/>
      <c r="E79" s="59"/>
      <c r="F79" s="59"/>
      <c r="G79" s="59"/>
      <c r="H79" s="59"/>
      <c r="I79" s="59"/>
      <c r="J79" s="59"/>
      <c r="K79" s="59"/>
      <c r="L79" s="59"/>
      <c r="M79" s="59"/>
      <c r="N79" s="59"/>
      <c r="O79" s="59"/>
      <c r="P79" s="59"/>
      <c r="Q79" s="59"/>
      <c r="R79"/>
      <c r="S79"/>
      <c r="T79"/>
      <c r="U79"/>
      <c r="V79"/>
      <c r="W79"/>
      <c r="X79"/>
      <c r="Y79"/>
      <c r="Z79"/>
    </row>
    <row r="80" spans="1:26" ht="12.75" customHeight="1" x14ac:dyDescent="0.2">
      <c r="A80" s="59"/>
      <c r="B80" s="59"/>
      <c r="C80" s="59"/>
      <c r="D80" s="59"/>
      <c r="E80" s="59"/>
      <c r="F80" s="59"/>
      <c r="G80" s="59"/>
      <c r="H80" s="59"/>
      <c r="I80" s="59"/>
      <c r="J80" s="59"/>
      <c r="K80" s="59"/>
      <c r="L80" s="59"/>
      <c r="M80" s="59"/>
      <c r="N80" s="59"/>
      <c r="O80" s="59"/>
      <c r="P80" s="59"/>
      <c r="Q80" s="59"/>
      <c r="R80"/>
      <c r="S80"/>
      <c r="T80"/>
      <c r="U80"/>
      <c r="V80"/>
      <c r="W80"/>
      <c r="X80"/>
      <c r="Y80"/>
      <c r="Z80"/>
    </row>
    <row r="81" spans="1:26" ht="12.75" customHeight="1" x14ac:dyDescent="0.2">
      <c r="A81" s="59"/>
      <c r="B81" s="59"/>
      <c r="C81" s="59"/>
      <c r="D81" s="59"/>
      <c r="E81" s="59"/>
      <c r="F81" s="59"/>
      <c r="G81" s="59"/>
      <c r="H81" s="59"/>
      <c r="I81" s="59"/>
      <c r="J81" s="59"/>
      <c r="K81" s="59"/>
      <c r="L81" s="59"/>
      <c r="M81" s="59"/>
      <c r="N81" s="59"/>
      <c r="O81" s="59"/>
      <c r="P81" s="59"/>
      <c r="Q81" s="59"/>
      <c r="R81"/>
      <c r="S81"/>
      <c r="T81"/>
      <c r="U81"/>
      <c r="V81"/>
      <c r="W81"/>
      <c r="X81"/>
      <c r="Y81"/>
      <c r="Z81"/>
    </row>
    <row r="82" spans="1:26" ht="12.75" customHeight="1" x14ac:dyDescent="0.2">
      <c r="A82" s="59"/>
      <c r="B82" s="59"/>
      <c r="C82" s="59"/>
      <c r="D82" s="59"/>
      <c r="E82" s="59"/>
      <c r="F82" s="59"/>
      <c r="G82" s="59"/>
      <c r="H82" s="59"/>
      <c r="I82" s="59"/>
      <c r="J82" s="59"/>
      <c r="K82" s="59"/>
      <c r="L82" s="59"/>
      <c r="M82" s="59"/>
      <c r="N82" s="59"/>
      <c r="O82" s="59"/>
      <c r="P82" s="59"/>
      <c r="Q82" s="59"/>
      <c r="R82"/>
      <c r="S82"/>
      <c r="T82"/>
      <c r="U82"/>
      <c r="V82"/>
      <c r="W82"/>
      <c r="X82"/>
      <c r="Y82"/>
      <c r="Z82"/>
    </row>
    <row r="83" spans="1:26" ht="12.75" customHeight="1" x14ac:dyDescent="0.2">
      <c r="A83" s="59"/>
      <c r="B83" s="59"/>
      <c r="C83" s="59"/>
      <c r="D83" s="59"/>
      <c r="E83" s="59"/>
      <c r="F83" s="59"/>
      <c r="G83" s="59"/>
      <c r="H83" s="59"/>
      <c r="I83" s="59"/>
      <c r="J83" s="59"/>
      <c r="K83" s="59"/>
      <c r="L83" s="59"/>
      <c r="M83" s="59"/>
      <c r="N83" s="59"/>
      <c r="O83" s="59"/>
      <c r="P83" s="59"/>
      <c r="Q83" s="59"/>
      <c r="R83"/>
      <c r="S83"/>
      <c r="T83"/>
      <c r="U83"/>
      <c r="V83"/>
      <c r="W83"/>
      <c r="X83"/>
      <c r="Y83"/>
      <c r="Z83"/>
    </row>
    <row r="84" spans="1:26" ht="12.75" customHeight="1" x14ac:dyDescent="0.2">
      <c r="A84" s="59"/>
      <c r="B84" s="59"/>
      <c r="C84" s="59"/>
      <c r="D84" s="59"/>
      <c r="E84" s="59"/>
      <c r="F84" s="59"/>
      <c r="G84" s="59"/>
      <c r="H84" s="59"/>
      <c r="I84" s="59"/>
      <c r="J84" s="59"/>
      <c r="K84" s="59"/>
      <c r="L84" s="59"/>
      <c r="M84" s="59"/>
      <c r="N84" s="59"/>
      <c r="O84" s="59"/>
      <c r="P84" s="59"/>
      <c r="Q84" s="59"/>
      <c r="R84"/>
      <c r="S84"/>
      <c r="T84"/>
      <c r="U84"/>
      <c r="V84"/>
      <c r="W84"/>
      <c r="X84"/>
      <c r="Y84"/>
      <c r="Z84"/>
    </row>
    <row r="85" spans="1:26" ht="12.75" customHeight="1" x14ac:dyDescent="0.2">
      <c r="A85" s="59"/>
      <c r="B85" s="59"/>
      <c r="C85" s="59"/>
      <c r="D85" s="59"/>
      <c r="E85" s="59"/>
      <c r="F85" s="59"/>
      <c r="G85" s="59"/>
      <c r="H85" s="59"/>
      <c r="I85" s="59"/>
      <c r="J85" s="59"/>
      <c r="K85" s="59"/>
      <c r="L85" s="59"/>
      <c r="M85" s="59"/>
      <c r="N85" s="59"/>
      <c r="O85" s="59"/>
      <c r="P85" s="59"/>
      <c r="Q85" s="59"/>
      <c r="R85"/>
      <c r="S85"/>
      <c r="T85"/>
      <c r="U85"/>
      <c r="V85"/>
      <c r="W85"/>
      <c r="X85"/>
      <c r="Y85"/>
      <c r="Z85"/>
    </row>
    <row r="86" spans="1:26" ht="12.75" customHeight="1" x14ac:dyDescent="0.2">
      <c r="A86" s="59"/>
      <c r="B86" s="59"/>
      <c r="C86" s="59"/>
      <c r="D86" s="59"/>
      <c r="E86" s="59"/>
      <c r="F86" s="59"/>
      <c r="G86" s="59"/>
      <c r="H86" s="59"/>
      <c r="I86" s="59"/>
      <c r="J86" s="59"/>
      <c r="K86" s="59"/>
      <c r="L86" s="59"/>
      <c r="M86" s="59"/>
      <c r="N86" s="59"/>
      <c r="O86" s="59"/>
      <c r="P86" s="59"/>
      <c r="Q86" s="59"/>
      <c r="R86"/>
      <c r="S86"/>
      <c r="T86"/>
      <c r="U86"/>
      <c r="V86"/>
      <c r="W86"/>
      <c r="X86"/>
      <c r="Y86"/>
      <c r="Z86"/>
    </row>
    <row r="87" spans="1:26" ht="12.75" customHeight="1" x14ac:dyDescent="0.2">
      <c r="A87" s="59"/>
      <c r="B87" s="59"/>
      <c r="C87" s="59"/>
      <c r="D87" s="59"/>
      <c r="E87" s="59"/>
      <c r="F87" s="59"/>
      <c r="G87" s="59"/>
      <c r="H87" s="59"/>
      <c r="I87" s="59"/>
      <c r="J87" s="59"/>
      <c r="K87" s="59"/>
      <c r="L87" s="59"/>
      <c r="M87" s="59"/>
      <c r="N87" s="59"/>
      <c r="O87" s="59"/>
      <c r="P87" s="59"/>
      <c r="Q87" s="59"/>
      <c r="R87"/>
      <c r="S87"/>
      <c r="T87"/>
      <c r="U87"/>
      <c r="V87"/>
      <c r="W87"/>
      <c r="X87"/>
      <c r="Y87"/>
      <c r="Z87"/>
    </row>
    <row r="88" spans="1:26" ht="12.75" customHeight="1" x14ac:dyDescent="0.2">
      <c r="A88" s="59"/>
      <c r="B88" s="59"/>
      <c r="C88" s="59"/>
      <c r="D88" s="59"/>
      <c r="E88" s="59"/>
      <c r="F88" s="59"/>
      <c r="G88" s="59"/>
      <c r="H88" s="59"/>
      <c r="I88" s="59"/>
      <c r="J88" s="59"/>
      <c r="K88" s="59"/>
      <c r="L88" s="59"/>
      <c r="M88" s="59"/>
      <c r="N88" s="59"/>
      <c r="O88" s="59"/>
      <c r="P88" s="59"/>
      <c r="Q88" s="59"/>
      <c r="R88"/>
      <c r="S88"/>
      <c r="T88"/>
      <c r="U88"/>
      <c r="V88"/>
      <c r="W88"/>
      <c r="X88"/>
      <c r="Y88"/>
      <c r="Z88"/>
    </row>
    <row r="89" spans="1:26" ht="12.75" customHeight="1" x14ac:dyDescent="0.2">
      <c r="A89" s="59"/>
      <c r="B89" s="59"/>
      <c r="C89" s="59"/>
      <c r="D89" s="59"/>
      <c r="E89" s="59"/>
      <c r="F89" s="59"/>
      <c r="G89" s="59"/>
      <c r="H89" s="59"/>
      <c r="I89" s="59"/>
      <c r="J89" s="59"/>
      <c r="K89" s="59"/>
      <c r="L89" s="59"/>
      <c r="M89" s="59"/>
      <c r="N89" s="59"/>
      <c r="O89" s="59"/>
      <c r="P89" s="59"/>
      <c r="Q89" s="59"/>
      <c r="R89"/>
      <c r="S89"/>
      <c r="T89"/>
      <c r="U89"/>
      <c r="V89"/>
      <c r="W89"/>
      <c r="X89"/>
      <c r="Y89"/>
      <c r="Z89"/>
    </row>
    <row r="90" spans="1:26" ht="12.75" customHeight="1" x14ac:dyDescent="0.2">
      <c r="A90" s="59"/>
      <c r="B90" s="59"/>
      <c r="C90" s="59"/>
      <c r="D90" s="59"/>
      <c r="E90" s="59"/>
      <c r="F90" s="59"/>
      <c r="G90" s="59"/>
      <c r="H90" s="59"/>
      <c r="I90" s="59"/>
      <c r="J90" s="59"/>
      <c r="K90" s="59"/>
      <c r="L90" s="59"/>
      <c r="M90" s="59"/>
      <c r="N90" s="59"/>
      <c r="O90" s="59"/>
      <c r="P90" s="59"/>
      <c r="Q90" s="59"/>
      <c r="R90"/>
      <c r="S90"/>
      <c r="T90"/>
      <c r="U90"/>
      <c r="V90"/>
      <c r="W90"/>
      <c r="X90"/>
      <c r="Y90"/>
      <c r="Z90"/>
    </row>
    <row r="91" spans="1:26" ht="12.75" customHeight="1" x14ac:dyDescent="0.2">
      <c r="A91" s="59"/>
      <c r="B91" s="59"/>
      <c r="C91" s="59"/>
      <c r="D91" s="59"/>
      <c r="E91" s="59"/>
      <c r="F91" s="59"/>
      <c r="G91" s="59"/>
      <c r="H91" s="59"/>
      <c r="I91" s="59"/>
      <c r="J91" s="59"/>
      <c r="K91" s="59"/>
      <c r="L91" s="59"/>
      <c r="M91" s="59"/>
      <c r="N91" s="59"/>
      <c r="O91" s="59"/>
      <c r="P91" s="59"/>
      <c r="Q91" s="59"/>
      <c r="R91"/>
      <c r="S91"/>
      <c r="T91"/>
      <c r="U91"/>
      <c r="V91"/>
      <c r="W91"/>
      <c r="X91"/>
      <c r="Y91"/>
      <c r="Z91"/>
    </row>
    <row r="92" spans="1:26" ht="12.75" customHeight="1" x14ac:dyDescent="0.2">
      <c r="A92" s="59"/>
      <c r="B92" s="59"/>
      <c r="C92" s="59"/>
      <c r="D92" s="59"/>
      <c r="E92" s="59"/>
      <c r="F92" s="59"/>
      <c r="G92" s="59"/>
      <c r="H92" s="59"/>
      <c r="I92" s="59"/>
      <c r="J92" s="59"/>
      <c r="K92" s="59"/>
      <c r="L92" s="59"/>
      <c r="M92" s="59"/>
      <c r="N92" s="59"/>
      <c r="O92" s="59"/>
      <c r="P92" s="59"/>
      <c r="Q92" s="59"/>
      <c r="R92"/>
      <c r="S92"/>
      <c r="T92"/>
      <c r="U92"/>
      <c r="V92"/>
      <c r="W92"/>
      <c r="X92"/>
      <c r="Y92"/>
      <c r="Z92"/>
    </row>
    <row r="93" spans="1:26" ht="12.75" customHeight="1" x14ac:dyDescent="0.2">
      <c r="A93" s="59"/>
      <c r="B93" s="59"/>
      <c r="C93" s="59"/>
      <c r="D93" s="59"/>
      <c r="E93" s="59"/>
      <c r="F93" s="59"/>
      <c r="G93" s="59"/>
      <c r="H93" s="59"/>
      <c r="I93" s="59"/>
      <c r="J93" s="59"/>
      <c r="K93" s="59"/>
      <c r="L93" s="59"/>
      <c r="M93" s="59"/>
      <c r="N93" s="59"/>
      <c r="O93" s="59"/>
      <c r="P93" s="59"/>
      <c r="Q93" s="59"/>
      <c r="R93"/>
      <c r="S93"/>
      <c r="T93"/>
      <c r="U93"/>
      <c r="V93"/>
      <c r="W93"/>
      <c r="X93"/>
      <c r="Y93"/>
      <c r="Z93"/>
    </row>
    <row r="94" spans="1:26" ht="12.75" customHeight="1" x14ac:dyDescent="0.2">
      <c r="A94" s="59"/>
      <c r="B94" s="59"/>
      <c r="C94" s="59"/>
      <c r="D94" s="59"/>
      <c r="E94" s="59"/>
      <c r="F94" s="59"/>
      <c r="G94" s="59"/>
      <c r="H94" s="59"/>
      <c r="I94" s="59"/>
      <c r="J94" s="59"/>
      <c r="K94" s="59"/>
      <c r="L94" s="59"/>
      <c r="M94" s="59"/>
      <c r="N94" s="59"/>
      <c r="O94" s="59"/>
      <c r="P94" s="59"/>
      <c r="Q94" s="59"/>
      <c r="R94"/>
      <c r="S94"/>
      <c r="T94"/>
      <c r="U94"/>
      <c r="V94"/>
      <c r="W94"/>
      <c r="X94"/>
      <c r="Y94"/>
      <c r="Z94"/>
    </row>
    <row r="95" spans="1:26" ht="12.75" customHeight="1" x14ac:dyDescent="0.2">
      <c r="A95" s="59"/>
      <c r="B95" s="59"/>
      <c r="C95" s="59"/>
      <c r="D95" s="59"/>
      <c r="E95" s="59"/>
      <c r="F95" s="59"/>
      <c r="G95" s="59"/>
      <c r="H95" s="59"/>
      <c r="I95" s="59"/>
      <c r="J95" s="59"/>
      <c r="K95" s="59"/>
      <c r="L95" s="59"/>
      <c r="M95" s="59"/>
      <c r="N95" s="59"/>
      <c r="O95" s="59"/>
      <c r="P95" s="59"/>
      <c r="Q95" s="59"/>
      <c r="R95"/>
      <c r="S95"/>
      <c r="T95"/>
      <c r="U95"/>
      <c r="V95"/>
      <c r="W95"/>
      <c r="X95"/>
      <c r="Y95"/>
      <c r="Z95"/>
    </row>
    <row r="96" spans="1:26" ht="12.75" customHeight="1" x14ac:dyDescent="0.2">
      <c r="A96" s="59"/>
      <c r="B96" s="59"/>
      <c r="C96" s="59"/>
      <c r="D96" s="59"/>
      <c r="E96" s="59"/>
      <c r="F96" s="59"/>
      <c r="G96" s="59"/>
      <c r="H96" s="59"/>
      <c r="I96" s="59"/>
      <c r="J96" s="59"/>
      <c r="K96" s="59"/>
      <c r="L96" s="59"/>
      <c r="M96" s="59"/>
      <c r="N96" s="59"/>
      <c r="O96" s="59"/>
      <c r="P96" s="59"/>
      <c r="Q96" s="59"/>
      <c r="R96"/>
      <c r="S96"/>
      <c r="T96"/>
      <c r="U96"/>
      <c r="V96"/>
      <c r="W96"/>
      <c r="X96"/>
      <c r="Y96"/>
      <c r="Z96"/>
    </row>
    <row r="97" spans="1:26" ht="12.75" customHeight="1" x14ac:dyDescent="0.2">
      <c r="A97" s="59"/>
      <c r="B97" s="59"/>
      <c r="C97" s="59"/>
      <c r="D97" s="59"/>
      <c r="E97" s="59"/>
      <c r="F97" s="59"/>
      <c r="G97" s="59"/>
      <c r="H97" s="59"/>
      <c r="I97" s="59"/>
      <c r="J97" s="59"/>
      <c r="K97" s="59"/>
      <c r="L97" s="59"/>
      <c r="M97" s="59"/>
      <c r="N97" s="59"/>
      <c r="O97" s="59"/>
      <c r="P97" s="59"/>
      <c r="Q97" s="59"/>
      <c r="R97"/>
      <c r="S97"/>
      <c r="T97"/>
      <c r="U97"/>
      <c r="V97"/>
      <c r="W97"/>
      <c r="X97"/>
      <c r="Y97"/>
      <c r="Z97"/>
    </row>
    <row r="98" spans="1:26" ht="12.75" customHeight="1" x14ac:dyDescent="0.2">
      <c r="A98" s="59"/>
      <c r="B98" s="59"/>
      <c r="C98" s="59"/>
      <c r="D98" s="59"/>
      <c r="E98" s="59"/>
      <c r="F98" s="59"/>
      <c r="G98" s="59"/>
      <c r="H98" s="59"/>
      <c r="I98" s="59"/>
      <c r="J98" s="59"/>
      <c r="K98" s="59"/>
      <c r="L98" s="59"/>
      <c r="M98" s="59"/>
      <c r="N98" s="59"/>
      <c r="O98" s="59"/>
      <c r="P98" s="59"/>
      <c r="Q98" s="59"/>
      <c r="R98"/>
      <c r="S98"/>
      <c r="T98"/>
      <c r="U98"/>
      <c r="V98"/>
      <c r="W98"/>
      <c r="X98"/>
      <c r="Y98"/>
      <c r="Z98"/>
    </row>
    <row r="99" spans="1:26" ht="12.75" customHeight="1" x14ac:dyDescent="0.2">
      <c r="A99" s="59"/>
      <c r="B99" s="59"/>
      <c r="C99" s="59"/>
      <c r="D99" s="59"/>
      <c r="E99" s="59"/>
      <c r="F99" s="59"/>
      <c r="G99" s="59"/>
      <c r="H99" s="59"/>
      <c r="I99" s="59"/>
      <c r="J99" s="59"/>
      <c r="K99" s="59"/>
      <c r="L99" s="59"/>
      <c r="M99" s="59"/>
      <c r="N99" s="59"/>
      <c r="O99" s="59"/>
      <c r="P99" s="59"/>
      <c r="Q99" s="59"/>
      <c r="R99"/>
      <c r="S99"/>
      <c r="T99"/>
      <c r="U99"/>
      <c r="V99"/>
      <c r="W99"/>
      <c r="X99"/>
      <c r="Y99"/>
      <c r="Z99"/>
    </row>
    <row r="100" spans="1:26" ht="12.75" customHeight="1" x14ac:dyDescent="0.2">
      <c r="A100" s="59"/>
      <c r="B100" s="59"/>
      <c r="C100" s="59"/>
      <c r="D100" s="59"/>
      <c r="E100" s="59"/>
      <c r="F100" s="59"/>
      <c r="G100" s="59"/>
      <c r="H100" s="59"/>
      <c r="I100" s="59"/>
      <c r="J100" s="59"/>
      <c r="K100" s="59"/>
      <c r="L100" s="59"/>
      <c r="M100" s="59"/>
      <c r="N100" s="59"/>
      <c r="O100" s="59"/>
      <c r="P100" s="59"/>
      <c r="Q100" s="59"/>
      <c r="R100"/>
      <c r="S100"/>
      <c r="T100"/>
      <c r="U100"/>
      <c r="V100"/>
      <c r="W100"/>
      <c r="X100"/>
      <c r="Y100"/>
      <c r="Z100"/>
    </row>
    <row r="101" spans="1:26" ht="12.75" customHeight="1" x14ac:dyDescent="0.2">
      <c r="A101" s="59"/>
      <c r="B101" s="59"/>
      <c r="C101" s="59"/>
      <c r="D101" s="59"/>
      <c r="E101" s="59"/>
      <c r="F101" s="59"/>
      <c r="G101" s="59"/>
      <c r="H101" s="59"/>
      <c r="I101" s="59"/>
      <c r="J101" s="59"/>
      <c r="K101" s="59"/>
      <c r="L101" s="59"/>
      <c r="M101" s="59"/>
      <c r="N101" s="59"/>
      <c r="O101" s="59"/>
      <c r="P101" s="59"/>
      <c r="Q101" s="59"/>
      <c r="R101"/>
      <c r="S101"/>
      <c r="T101"/>
      <c r="U101"/>
      <c r="V101"/>
      <c r="W101"/>
      <c r="X101"/>
      <c r="Y101"/>
      <c r="Z101"/>
    </row>
    <row r="102" spans="1:26" ht="12.75" customHeight="1" x14ac:dyDescent="0.2">
      <c r="A102" s="59"/>
      <c r="B102" s="59"/>
      <c r="C102" s="59"/>
      <c r="D102" s="59"/>
      <c r="E102" s="59"/>
      <c r="F102" s="59"/>
      <c r="G102" s="59"/>
      <c r="H102" s="59"/>
      <c r="I102" s="59"/>
      <c r="J102" s="59"/>
      <c r="K102" s="59"/>
      <c r="L102" s="59"/>
      <c r="M102" s="59"/>
      <c r="N102" s="59"/>
      <c r="O102" s="59"/>
      <c r="P102" s="59"/>
      <c r="Q102" s="59"/>
      <c r="R102"/>
      <c r="S102"/>
      <c r="T102"/>
      <c r="U102"/>
      <c r="V102"/>
      <c r="W102"/>
      <c r="X102"/>
      <c r="Y102"/>
      <c r="Z102"/>
    </row>
    <row r="103" spans="1:26" ht="12.75" customHeight="1" x14ac:dyDescent="0.2">
      <c r="A103" s="59"/>
      <c r="B103" s="59"/>
      <c r="C103" s="59"/>
      <c r="D103" s="59"/>
      <c r="E103" s="59"/>
      <c r="F103" s="59"/>
      <c r="G103" s="59"/>
      <c r="H103" s="59"/>
      <c r="I103" s="59"/>
      <c r="J103" s="59"/>
      <c r="K103" s="59"/>
      <c r="L103" s="59"/>
      <c r="M103" s="59"/>
      <c r="N103" s="59"/>
      <c r="O103" s="59"/>
      <c r="P103" s="59"/>
      <c r="Q103" s="59"/>
      <c r="R103"/>
      <c r="S103"/>
      <c r="T103"/>
      <c r="U103"/>
      <c r="V103"/>
      <c r="W103"/>
      <c r="X103"/>
      <c r="Y103"/>
      <c r="Z103"/>
    </row>
    <row r="104" spans="1:26" ht="12.75" customHeight="1" x14ac:dyDescent="0.2">
      <c r="A104" s="59"/>
      <c r="B104" s="59"/>
      <c r="C104" s="59"/>
      <c r="D104" s="59"/>
      <c r="E104" s="59"/>
      <c r="F104" s="59"/>
      <c r="G104" s="59"/>
      <c r="H104" s="59"/>
      <c r="I104" s="59"/>
      <c r="J104" s="59"/>
      <c r="K104" s="59"/>
      <c r="L104" s="59"/>
      <c r="M104" s="59"/>
      <c r="N104" s="59"/>
      <c r="O104" s="59"/>
      <c r="P104" s="59"/>
      <c r="Q104" s="59"/>
      <c r="R104"/>
      <c r="S104"/>
      <c r="T104"/>
      <c r="U104"/>
      <c r="V104"/>
      <c r="W104"/>
      <c r="X104"/>
      <c r="Y104"/>
      <c r="Z104"/>
    </row>
    <row r="105" spans="1:26" ht="12.75" customHeight="1" x14ac:dyDescent="0.2">
      <c r="A105" s="59"/>
      <c r="B105" s="59"/>
      <c r="C105" s="59"/>
      <c r="D105" s="59"/>
      <c r="E105" s="59"/>
      <c r="F105" s="59"/>
      <c r="G105" s="59"/>
      <c r="H105" s="59"/>
      <c r="I105" s="59"/>
      <c r="J105" s="59"/>
      <c r="K105" s="59"/>
      <c r="L105" s="59"/>
      <c r="M105" s="59"/>
      <c r="N105" s="59"/>
      <c r="O105" s="59"/>
      <c r="P105" s="59"/>
      <c r="Q105" s="59"/>
      <c r="R105"/>
      <c r="S105"/>
      <c r="T105"/>
      <c r="U105"/>
      <c r="V105"/>
      <c r="W105"/>
      <c r="X105"/>
      <c r="Y105"/>
      <c r="Z105"/>
    </row>
    <row r="106" spans="1:26" ht="12.75" customHeight="1" x14ac:dyDescent="0.2">
      <c r="A106" s="59"/>
      <c r="B106" s="59"/>
      <c r="C106" s="59"/>
      <c r="D106" s="59"/>
      <c r="E106" s="59"/>
      <c r="F106" s="59"/>
      <c r="G106" s="59"/>
      <c r="H106" s="59"/>
      <c r="I106" s="59"/>
      <c r="J106" s="59"/>
      <c r="K106" s="59"/>
      <c r="L106" s="59"/>
      <c r="M106" s="59"/>
      <c r="N106" s="59"/>
      <c r="O106" s="59"/>
      <c r="P106" s="59"/>
      <c r="Q106" s="59"/>
      <c r="R106"/>
      <c r="S106"/>
      <c r="T106"/>
      <c r="U106"/>
      <c r="V106"/>
      <c r="W106"/>
      <c r="X106"/>
      <c r="Y106"/>
      <c r="Z106"/>
    </row>
    <row r="107" spans="1:26" ht="12.75" customHeight="1" x14ac:dyDescent="0.2">
      <c r="A107" s="59"/>
      <c r="B107" s="59"/>
      <c r="C107" s="59"/>
      <c r="D107" s="59"/>
      <c r="E107" s="59"/>
      <c r="F107" s="59"/>
      <c r="G107" s="59"/>
      <c r="H107" s="59"/>
      <c r="I107" s="59"/>
      <c r="J107" s="59"/>
      <c r="K107" s="59"/>
      <c r="L107" s="59"/>
      <c r="M107" s="59"/>
      <c r="N107" s="59"/>
      <c r="O107" s="59"/>
      <c r="P107" s="59"/>
      <c r="Q107" s="59"/>
      <c r="R107"/>
      <c r="S107"/>
      <c r="T107"/>
      <c r="U107"/>
      <c r="V107"/>
      <c r="W107"/>
      <c r="X107"/>
      <c r="Y107"/>
      <c r="Z107"/>
    </row>
    <row r="108" spans="1:26" ht="12.75" customHeight="1" x14ac:dyDescent="0.2">
      <c r="A108" s="59"/>
      <c r="B108" s="59"/>
      <c r="C108" s="59"/>
      <c r="D108" s="59"/>
      <c r="E108" s="59"/>
      <c r="F108" s="59"/>
      <c r="G108" s="59"/>
      <c r="H108" s="59"/>
      <c r="I108" s="59"/>
      <c r="J108" s="59"/>
      <c r="K108" s="59"/>
      <c r="L108" s="59"/>
      <c r="M108" s="59"/>
      <c r="N108" s="59"/>
      <c r="O108" s="59"/>
      <c r="P108" s="59"/>
      <c r="Q108" s="59"/>
      <c r="R108"/>
      <c r="S108"/>
      <c r="T108"/>
      <c r="U108"/>
      <c r="V108"/>
      <c r="W108"/>
      <c r="X108"/>
      <c r="Y108"/>
      <c r="Z108"/>
    </row>
    <row r="109" spans="1:26" ht="12.75" customHeight="1" x14ac:dyDescent="0.2">
      <c r="A109" s="59"/>
      <c r="B109" s="59"/>
      <c r="C109" s="59"/>
      <c r="D109" s="59"/>
      <c r="E109" s="59"/>
      <c r="F109" s="59"/>
      <c r="G109" s="59"/>
      <c r="H109" s="59"/>
      <c r="I109" s="59"/>
      <c r="J109" s="59"/>
      <c r="K109" s="59"/>
      <c r="L109" s="59"/>
      <c r="M109" s="59"/>
      <c r="N109" s="59"/>
      <c r="O109" s="59"/>
      <c r="P109" s="59"/>
      <c r="Q109" s="59"/>
      <c r="R109"/>
      <c r="S109"/>
      <c r="T109"/>
      <c r="U109"/>
      <c r="V109"/>
      <c r="W109"/>
      <c r="X109"/>
      <c r="Y109"/>
      <c r="Z109"/>
    </row>
    <row r="110" spans="1:26" ht="12.75" customHeight="1" x14ac:dyDescent="0.2">
      <c r="A110" s="59"/>
      <c r="B110" s="59"/>
      <c r="C110" s="59"/>
      <c r="D110" s="59"/>
      <c r="E110" s="59"/>
      <c r="F110" s="59"/>
      <c r="G110" s="59"/>
      <c r="H110" s="59"/>
      <c r="I110" s="59"/>
      <c r="J110" s="59"/>
      <c r="K110" s="59"/>
      <c r="L110" s="59"/>
      <c r="M110" s="59"/>
      <c r="N110" s="59"/>
      <c r="O110" s="59"/>
      <c r="P110" s="59"/>
      <c r="Q110" s="59"/>
      <c r="R110"/>
      <c r="S110"/>
      <c r="T110"/>
      <c r="U110"/>
      <c r="V110"/>
      <c r="W110"/>
      <c r="X110"/>
      <c r="Y110"/>
      <c r="Z110"/>
    </row>
    <row r="111" spans="1:26" ht="12.75" customHeight="1" x14ac:dyDescent="0.2">
      <c r="A111" s="59"/>
      <c r="B111" s="59"/>
      <c r="C111" s="59"/>
      <c r="D111" s="59"/>
      <c r="E111" s="59"/>
      <c r="F111" s="59"/>
      <c r="G111" s="59"/>
      <c r="H111" s="59"/>
      <c r="I111" s="59"/>
      <c r="J111" s="59"/>
      <c r="K111" s="59"/>
      <c r="L111" s="59"/>
      <c r="M111" s="59"/>
      <c r="N111" s="59"/>
      <c r="O111" s="59"/>
      <c r="P111" s="59"/>
      <c r="Q111" s="59"/>
      <c r="R111"/>
      <c r="S111"/>
      <c r="T111"/>
      <c r="U111"/>
      <c r="V111"/>
      <c r="W111"/>
      <c r="X111"/>
      <c r="Y111"/>
      <c r="Z111"/>
    </row>
    <row r="112" spans="1:26" ht="12.75" customHeight="1" x14ac:dyDescent="0.2">
      <c r="A112" s="59"/>
      <c r="B112" s="59"/>
      <c r="C112" s="59"/>
      <c r="D112" s="59"/>
      <c r="E112" s="59"/>
      <c r="F112" s="59"/>
      <c r="G112" s="59"/>
      <c r="H112" s="59"/>
      <c r="I112" s="59"/>
      <c r="J112" s="59"/>
      <c r="K112" s="59"/>
      <c r="L112" s="59"/>
      <c r="M112" s="59"/>
      <c r="N112" s="59"/>
      <c r="O112" s="59"/>
      <c r="P112" s="59"/>
      <c r="Q112" s="59"/>
      <c r="R112"/>
      <c r="S112"/>
      <c r="T112"/>
      <c r="U112"/>
      <c r="V112"/>
      <c r="W112"/>
      <c r="X112"/>
      <c r="Y112"/>
      <c r="Z112"/>
    </row>
    <row r="113" spans="1:26" ht="12.75" customHeight="1" x14ac:dyDescent="0.2">
      <c r="A113" s="59"/>
      <c r="B113" s="59"/>
      <c r="C113" s="59"/>
      <c r="D113" s="59"/>
      <c r="E113" s="59"/>
      <c r="F113" s="59"/>
      <c r="G113" s="59"/>
      <c r="H113" s="59"/>
      <c r="I113" s="59"/>
      <c r="J113" s="59"/>
      <c r="K113" s="59"/>
      <c r="L113" s="59"/>
      <c r="M113" s="59"/>
      <c r="N113" s="59"/>
      <c r="O113" s="59"/>
      <c r="P113" s="59"/>
      <c r="Q113" s="59"/>
      <c r="R113"/>
      <c r="S113"/>
      <c r="T113"/>
      <c r="U113"/>
      <c r="V113"/>
      <c r="W113"/>
      <c r="X113"/>
      <c r="Y113"/>
      <c r="Z113"/>
    </row>
    <row r="114" spans="1:26" ht="12.75" customHeight="1" x14ac:dyDescent="0.2">
      <c r="A114" s="59"/>
      <c r="B114" s="59"/>
      <c r="C114" s="59"/>
      <c r="D114" s="59"/>
      <c r="E114" s="59"/>
      <c r="F114" s="59"/>
      <c r="G114" s="59"/>
      <c r="H114" s="59"/>
      <c r="I114" s="59"/>
      <c r="J114" s="59"/>
      <c r="K114" s="59"/>
      <c r="L114" s="59"/>
      <c r="M114" s="59"/>
      <c r="N114" s="59"/>
      <c r="O114" s="59"/>
      <c r="P114" s="59"/>
      <c r="Q114" s="59"/>
      <c r="R114"/>
      <c r="S114"/>
      <c r="T114"/>
      <c r="U114"/>
      <c r="V114"/>
      <c r="W114"/>
      <c r="X114"/>
      <c r="Y114"/>
      <c r="Z114"/>
    </row>
    <row r="115" spans="1:26" ht="12.75" customHeight="1" x14ac:dyDescent="0.2">
      <c r="A115" s="59"/>
      <c r="B115" s="59"/>
      <c r="C115" s="59"/>
      <c r="D115" s="59"/>
      <c r="E115" s="59"/>
      <c r="F115" s="59"/>
      <c r="G115" s="59"/>
      <c r="H115" s="59"/>
      <c r="I115" s="59"/>
      <c r="J115" s="59"/>
      <c r="K115" s="59"/>
      <c r="L115" s="59"/>
      <c r="M115" s="59"/>
      <c r="N115" s="59"/>
      <c r="O115" s="59"/>
      <c r="P115" s="59"/>
      <c r="Q115" s="59"/>
      <c r="R115"/>
      <c r="S115"/>
      <c r="T115"/>
      <c r="U115"/>
      <c r="V115"/>
      <c r="W115"/>
      <c r="X115"/>
      <c r="Y115"/>
      <c r="Z115"/>
    </row>
    <row r="116" spans="1:26" ht="12.75" customHeight="1" x14ac:dyDescent="0.2">
      <c r="A116" s="59"/>
      <c r="B116" s="59"/>
      <c r="C116" s="59"/>
      <c r="D116" s="59"/>
      <c r="E116" s="59"/>
      <c r="F116" s="59"/>
      <c r="G116" s="59"/>
      <c r="H116" s="59"/>
      <c r="I116" s="59"/>
      <c r="J116" s="59"/>
      <c r="K116" s="59"/>
      <c r="L116" s="59"/>
      <c r="M116" s="59"/>
      <c r="N116" s="59"/>
      <c r="O116" s="59"/>
      <c r="P116" s="59"/>
      <c r="Q116" s="59"/>
      <c r="R116"/>
      <c r="S116"/>
      <c r="T116"/>
      <c r="U116"/>
      <c r="V116"/>
      <c r="W116"/>
      <c r="X116"/>
      <c r="Y116"/>
      <c r="Z116"/>
    </row>
    <row r="117" spans="1:26" ht="12.75" customHeight="1" x14ac:dyDescent="0.2">
      <c r="A117" s="59"/>
      <c r="B117" s="59"/>
      <c r="C117" s="59"/>
      <c r="D117" s="59"/>
      <c r="E117" s="59"/>
      <c r="F117" s="59"/>
      <c r="G117" s="59"/>
      <c r="H117" s="59"/>
      <c r="I117" s="59"/>
      <c r="J117" s="59"/>
      <c r="K117" s="59"/>
      <c r="L117" s="59"/>
      <c r="M117" s="59"/>
      <c r="N117" s="59"/>
      <c r="O117" s="59"/>
      <c r="P117" s="59"/>
      <c r="Q117" s="59"/>
      <c r="R117"/>
      <c r="S117"/>
      <c r="T117"/>
      <c r="U117"/>
      <c r="V117"/>
      <c r="W117"/>
      <c r="X117"/>
      <c r="Y117"/>
      <c r="Z117"/>
    </row>
    <row r="118" spans="1:26" ht="12.75" customHeight="1" x14ac:dyDescent="0.2">
      <c r="A118" s="59"/>
      <c r="B118" s="59"/>
      <c r="C118" s="59"/>
      <c r="D118" s="59"/>
      <c r="E118" s="59"/>
      <c r="F118" s="59"/>
      <c r="G118" s="59"/>
      <c r="H118" s="59"/>
      <c r="I118" s="59"/>
      <c r="J118" s="59"/>
      <c r="K118" s="59"/>
      <c r="L118" s="59"/>
      <c r="M118" s="59"/>
      <c r="N118" s="59"/>
      <c r="O118" s="59"/>
      <c r="P118" s="59"/>
      <c r="Q118" s="59"/>
      <c r="R118"/>
      <c r="S118"/>
      <c r="T118"/>
      <c r="U118"/>
      <c r="V118"/>
      <c r="W118"/>
      <c r="X118"/>
      <c r="Y118"/>
      <c r="Z118"/>
    </row>
    <row r="119" spans="1:26" ht="12.75" customHeight="1" x14ac:dyDescent="0.2">
      <c r="A119" s="59"/>
      <c r="B119" s="59"/>
      <c r="C119" s="59"/>
      <c r="D119" s="59"/>
      <c r="E119" s="59"/>
      <c r="F119" s="59"/>
      <c r="G119" s="59"/>
      <c r="H119" s="59"/>
      <c r="I119" s="59"/>
      <c r="J119" s="59"/>
      <c r="K119" s="59"/>
      <c r="L119" s="59"/>
      <c r="M119" s="59"/>
      <c r="N119" s="59"/>
      <c r="O119" s="59"/>
      <c r="P119" s="59"/>
      <c r="Q119" s="59"/>
      <c r="R119"/>
      <c r="S119"/>
      <c r="T119"/>
      <c r="U119"/>
      <c r="V119"/>
      <c r="W119"/>
      <c r="X119"/>
      <c r="Y119"/>
      <c r="Z119"/>
    </row>
    <row r="120" spans="1:26" ht="12.75" customHeight="1" x14ac:dyDescent="0.2">
      <c r="A120" s="59"/>
      <c r="B120" s="59"/>
      <c r="C120" s="59"/>
      <c r="D120" s="59"/>
      <c r="E120" s="59"/>
      <c r="F120" s="59"/>
      <c r="G120" s="59"/>
      <c r="H120" s="59"/>
      <c r="I120" s="59"/>
      <c r="J120" s="59"/>
      <c r="K120" s="59"/>
      <c r="L120" s="59"/>
      <c r="M120" s="59"/>
      <c r="N120" s="59"/>
      <c r="O120" s="59"/>
      <c r="P120" s="59"/>
      <c r="Q120" s="59"/>
      <c r="R120"/>
      <c r="S120"/>
      <c r="T120"/>
      <c r="U120"/>
      <c r="V120"/>
      <c r="W120"/>
      <c r="X120"/>
      <c r="Y120"/>
      <c r="Z120"/>
    </row>
    <row r="121" spans="1:26" ht="12.75" customHeight="1" x14ac:dyDescent="0.2">
      <c r="A121" s="59"/>
      <c r="B121" s="59"/>
      <c r="C121" s="59"/>
      <c r="D121" s="59"/>
      <c r="E121" s="59"/>
      <c r="F121" s="59"/>
      <c r="G121" s="59"/>
      <c r="H121" s="59"/>
      <c r="I121" s="59"/>
      <c r="J121" s="59"/>
      <c r="K121" s="59"/>
      <c r="L121" s="59"/>
      <c r="M121" s="59"/>
      <c r="N121" s="59"/>
      <c r="O121" s="59"/>
      <c r="P121" s="59"/>
      <c r="Q121" s="59"/>
      <c r="R121"/>
      <c r="S121"/>
      <c r="T121"/>
      <c r="U121"/>
      <c r="V121"/>
      <c r="W121"/>
      <c r="X121"/>
      <c r="Y121"/>
      <c r="Z121"/>
    </row>
    <row r="122" spans="1:26" ht="12.75" customHeight="1" x14ac:dyDescent="0.2">
      <c r="A122" s="59"/>
      <c r="B122" s="59"/>
      <c r="C122" s="59"/>
      <c r="D122" s="59"/>
      <c r="E122" s="59"/>
      <c r="F122" s="59"/>
      <c r="G122" s="59"/>
      <c r="H122" s="59"/>
      <c r="I122" s="59"/>
      <c r="J122" s="59"/>
      <c r="K122" s="59"/>
      <c r="L122" s="59"/>
      <c r="M122" s="59"/>
      <c r="N122" s="59"/>
      <c r="O122" s="59"/>
      <c r="P122" s="59"/>
      <c r="Q122" s="59"/>
      <c r="R122"/>
      <c r="S122"/>
      <c r="T122"/>
      <c r="U122"/>
      <c r="V122"/>
      <c r="W122"/>
      <c r="X122"/>
      <c r="Y122"/>
      <c r="Z122"/>
    </row>
    <row r="123" spans="1:26" ht="12.75" customHeight="1" x14ac:dyDescent="0.2">
      <c r="A123" s="59"/>
      <c r="B123" s="59"/>
      <c r="C123" s="59"/>
      <c r="D123" s="59"/>
      <c r="E123" s="59"/>
      <c r="F123" s="59"/>
      <c r="G123" s="59"/>
      <c r="H123" s="59"/>
      <c r="I123" s="59"/>
      <c r="J123" s="59"/>
      <c r="K123" s="59"/>
      <c r="L123" s="59"/>
      <c r="M123" s="59"/>
      <c r="N123" s="59"/>
      <c r="O123" s="59"/>
      <c r="P123" s="59"/>
      <c r="Q123" s="59"/>
      <c r="R123"/>
      <c r="S123"/>
      <c r="T123"/>
      <c r="U123"/>
      <c r="V123"/>
      <c r="W123"/>
      <c r="X123"/>
      <c r="Y123"/>
      <c r="Z123"/>
    </row>
    <row r="124" spans="1:26" ht="12.75" customHeight="1" x14ac:dyDescent="0.2">
      <c r="A124" s="59"/>
      <c r="B124" s="59"/>
      <c r="C124" s="59"/>
      <c r="D124" s="59"/>
      <c r="E124" s="59"/>
      <c r="F124" s="59"/>
      <c r="G124" s="59"/>
      <c r="H124" s="59"/>
      <c r="I124" s="59"/>
      <c r="J124" s="59"/>
      <c r="K124" s="59"/>
      <c r="L124" s="59"/>
      <c r="M124" s="59"/>
      <c r="N124" s="59"/>
      <c r="O124" s="59"/>
      <c r="P124" s="59"/>
      <c r="Q124" s="59"/>
      <c r="R124"/>
      <c r="S124"/>
      <c r="T124"/>
      <c r="U124"/>
      <c r="V124"/>
      <c r="W124"/>
      <c r="X124"/>
      <c r="Y124"/>
      <c r="Z124"/>
    </row>
    <row r="125" spans="1:26" ht="12.75" customHeight="1" x14ac:dyDescent="0.2">
      <c r="A125" s="59"/>
      <c r="B125" s="59"/>
      <c r="C125" s="59"/>
      <c r="D125" s="59"/>
      <c r="E125" s="59"/>
      <c r="F125" s="59"/>
      <c r="G125" s="59"/>
      <c r="H125" s="59"/>
      <c r="I125" s="59"/>
      <c r="J125" s="59"/>
      <c r="K125" s="59"/>
      <c r="L125" s="59"/>
      <c r="M125" s="59"/>
      <c r="N125" s="59"/>
      <c r="O125" s="59"/>
      <c r="P125" s="59"/>
      <c r="Q125" s="59"/>
      <c r="R125"/>
      <c r="S125"/>
      <c r="T125"/>
      <c r="U125"/>
      <c r="V125"/>
      <c r="W125"/>
      <c r="X125"/>
      <c r="Y125"/>
      <c r="Z125"/>
    </row>
    <row r="126" spans="1:26" ht="12.75" customHeight="1" x14ac:dyDescent="0.2">
      <c r="A126" s="59"/>
      <c r="B126" s="59"/>
      <c r="C126" s="59"/>
      <c r="D126" s="59"/>
      <c r="E126" s="59"/>
      <c r="F126" s="59"/>
      <c r="G126" s="59"/>
      <c r="H126" s="59"/>
      <c r="I126" s="59"/>
      <c r="J126" s="59"/>
      <c r="K126" s="59"/>
      <c r="L126" s="59"/>
      <c r="M126" s="59"/>
      <c r="N126" s="59"/>
      <c r="O126" s="59"/>
      <c r="P126" s="59"/>
      <c r="Q126" s="59"/>
      <c r="R126"/>
      <c r="S126"/>
      <c r="T126"/>
      <c r="U126"/>
      <c r="V126"/>
      <c r="W126"/>
      <c r="X126"/>
      <c r="Y126"/>
      <c r="Z126"/>
    </row>
    <row r="127" spans="1:26" ht="12.75" customHeight="1" x14ac:dyDescent="0.2">
      <c r="A127" s="59"/>
      <c r="B127" s="59"/>
      <c r="C127" s="59"/>
      <c r="D127" s="59"/>
      <c r="E127" s="59"/>
      <c r="F127" s="59"/>
      <c r="G127" s="59"/>
      <c r="H127" s="59"/>
      <c r="I127" s="59"/>
      <c r="J127" s="59"/>
      <c r="K127" s="59"/>
      <c r="L127" s="59"/>
      <c r="M127" s="59"/>
      <c r="N127" s="59"/>
      <c r="O127" s="59"/>
      <c r="P127" s="59"/>
      <c r="Q127" s="59"/>
      <c r="R127"/>
      <c r="S127"/>
      <c r="T127"/>
      <c r="U127"/>
      <c r="V127"/>
      <c r="W127"/>
      <c r="X127"/>
      <c r="Y127"/>
      <c r="Z127"/>
    </row>
    <row r="128" spans="1:26" ht="12.75" customHeight="1" x14ac:dyDescent="0.2">
      <c r="A128" s="59"/>
      <c r="B128" s="59"/>
      <c r="C128" s="59"/>
      <c r="D128" s="59"/>
      <c r="E128" s="59"/>
      <c r="F128" s="59"/>
      <c r="G128" s="59"/>
      <c r="H128" s="59"/>
      <c r="I128" s="59"/>
      <c r="J128" s="59"/>
      <c r="K128" s="59"/>
      <c r="L128" s="59"/>
      <c r="M128" s="59"/>
      <c r="N128" s="59"/>
      <c r="O128" s="59"/>
      <c r="P128" s="59"/>
      <c r="Q128" s="59"/>
      <c r="R128"/>
      <c r="S128"/>
      <c r="T128"/>
      <c r="U128"/>
      <c r="V128"/>
      <c r="W128"/>
      <c r="X128"/>
      <c r="Y128"/>
      <c r="Z128"/>
    </row>
    <row r="129" spans="1:26" ht="12.75" customHeight="1" x14ac:dyDescent="0.2">
      <c r="A129" s="59"/>
      <c r="B129" s="59"/>
      <c r="C129" s="59"/>
      <c r="D129" s="59"/>
      <c r="E129" s="59"/>
      <c r="F129" s="59"/>
      <c r="G129" s="59"/>
      <c r="H129" s="59"/>
      <c r="I129" s="59"/>
      <c r="J129" s="59"/>
      <c r="K129" s="59"/>
      <c r="L129" s="59"/>
      <c r="M129" s="59"/>
      <c r="N129" s="59"/>
      <c r="O129" s="59"/>
      <c r="P129" s="59"/>
      <c r="Q129" s="59"/>
      <c r="R129"/>
      <c r="S129"/>
      <c r="T129"/>
      <c r="U129"/>
      <c r="V129"/>
      <c r="W129"/>
      <c r="X129"/>
      <c r="Y129"/>
      <c r="Z129"/>
    </row>
    <row r="130" spans="1:26" ht="12.75" customHeight="1" x14ac:dyDescent="0.2">
      <c r="A130" s="59"/>
      <c r="B130" s="59"/>
      <c r="C130" s="59"/>
      <c r="D130" s="59"/>
      <c r="E130" s="59"/>
      <c r="F130" s="59"/>
      <c r="G130" s="59"/>
      <c r="H130" s="59"/>
      <c r="I130" s="59"/>
      <c r="J130" s="59"/>
      <c r="K130" s="59"/>
      <c r="L130" s="59"/>
      <c r="M130" s="59"/>
      <c r="N130" s="59"/>
      <c r="O130" s="59"/>
      <c r="P130" s="59"/>
      <c r="Q130" s="59"/>
      <c r="R130"/>
      <c r="S130"/>
      <c r="T130"/>
      <c r="U130"/>
      <c r="V130"/>
      <c r="W130"/>
      <c r="X130"/>
      <c r="Y130"/>
      <c r="Z130"/>
    </row>
    <row r="131" spans="1:26" ht="12.75" customHeight="1" x14ac:dyDescent="0.2">
      <c r="A131" s="59"/>
      <c r="B131" s="59"/>
      <c r="C131" s="59"/>
      <c r="D131" s="59"/>
      <c r="E131" s="59"/>
      <c r="F131" s="59"/>
      <c r="G131" s="59"/>
      <c r="H131" s="59"/>
      <c r="I131" s="59"/>
      <c r="J131" s="59"/>
      <c r="K131" s="59"/>
      <c r="L131" s="59"/>
      <c r="M131" s="59"/>
      <c r="N131" s="59"/>
      <c r="O131" s="59"/>
      <c r="P131" s="59"/>
      <c r="Q131" s="59"/>
      <c r="R131"/>
      <c r="S131"/>
      <c r="T131"/>
      <c r="U131"/>
      <c r="V131"/>
      <c r="W131"/>
      <c r="X131"/>
      <c r="Y131"/>
      <c r="Z131"/>
    </row>
    <row r="132" spans="1:26" ht="12.75" customHeight="1" x14ac:dyDescent="0.2">
      <c r="A132" s="59"/>
      <c r="B132" s="59"/>
      <c r="C132" s="59"/>
      <c r="D132" s="59"/>
      <c r="E132" s="59"/>
      <c r="F132" s="59"/>
      <c r="G132" s="59"/>
      <c r="H132" s="59"/>
      <c r="I132" s="59"/>
      <c r="J132" s="59"/>
      <c r="K132" s="59"/>
      <c r="L132" s="59"/>
      <c r="M132" s="59"/>
      <c r="N132" s="59"/>
      <c r="O132" s="59"/>
      <c r="P132" s="59"/>
      <c r="Q132" s="59"/>
      <c r="R132"/>
      <c r="S132"/>
      <c r="T132"/>
      <c r="U132"/>
      <c r="V132"/>
      <c r="W132"/>
      <c r="X132"/>
      <c r="Y132"/>
      <c r="Z132"/>
    </row>
    <row r="133" spans="1:26" ht="12.75" customHeight="1" x14ac:dyDescent="0.2">
      <c r="A133" s="59"/>
      <c r="B133" s="59"/>
      <c r="C133" s="59"/>
      <c r="D133" s="59"/>
      <c r="E133" s="59"/>
      <c r="F133" s="59"/>
      <c r="G133" s="59"/>
      <c r="H133" s="59"/>
      <c r="I133" s="59"/>
      <c r="J133" s="59"/>
      <c r="K133" s="59"/>
      <c r="L133" s="59"/>
      <c r="M133" s="59"/>
      <c r="N133" s="59"/>
      <c r="O133" s="59"/>
      <c r="P133" s="59"/>
      <c r="Q133" s="59"/>
      <c r="R133"/>
      <c r="S133"/>
      <c r="T133"/>
      <c r="U133"/>
      <c r="V133"/>
      <c r="W133"/>
      <c r="X133"/>
      <c r="Y133"/>
      <c r="Z133"/>
    </row>
    <row r="134" spans="1:26" ht="12.75" customHeight="1" x14ac:dyDescent="0.2">
      <c r="A134" s="59"/>
      <c r="B134" s="59"/>
      <c r="C134" s="59"/>
      <c r="D134" s="59"/>
      <c r="E134" s="59"/>
      <c r="F134" s="59"/>
      <c r="G134" s="59"/>
      <c r="H134" s="59"/>
      <c r="I134" s="59"/>
      <c r="J134" s="59"/>
      <c r="K134" s="59"/>
      <c r="L134" s="59"/>
      <c r="M134" s="59"/>
      <c r="N134" s="59"/>
      <c r="O134" s="59"/>
      <c r="P134" s="59"/>
      <c r="Q134" s="59"/>
      <c r="R134"/>
      <c r="S134"/>
      <c r="T134"/>
      <c r="U134"/>
      <c r="V134"/>
      <c r="W134"/>
      <c r="X134"/>
      <c r="Y134"/>
      <c r="Z134"/>
    </row>
    <row r="135" spans="1:26" ht="12.75" customHeight="1" x14ac:dyDescent="0.2">
      <c r="A135" s="59"/>
      <c r="B135" s="59"/>
      <c r="C135" s="59"/>
      <c r="D135" s="59"/>
      <c r="E135" s="59"/>
      <c r="F135" s="59"/>
      <c r="G135" s="59"/>
      <c r="H135" s="59"/>
      <c r="I135" s="59"/>
      <c r="J135" s="59"/>
      <c r="K135" s="59"/>
      <c r="L135" s="59"/>
      <c r="M135" s="59"/>
      <c r="N135" s="59"/>
      <c r="O135" s="59"/>
      <c r="P135" s="59"/>
      <c r="Q135" s="59"/>
      <c r="R135"/>
      <c r="S135"/>
      <c r="T135"/>
      <c r="U135"/>
      <c r="V135"/>
      <c r="W135"/>
      <c r="X135"/>
      <c r="Y135"/>
      <c r="Z135"/>
    </row>
    <row r="136" spans="1:26" ht="12.75" customHeight="1" x14ac:dyDescent="0.2">
      <c r="A136" s="59"/>
      <c r="B136" s="59"/>
      <c r="C136" s="59"/>
      <c r="D136" s="59"/>
      <c r="E136" s="59"/>
      <c r="F136" s="59"/>
      <c r="G136" s="59"/>
      <c r="H136" s="59"/>
      <c r="I136" s="59"/>
      <c r="J136" s="59"/>
      <c r="K136" s="59"/>
      <c r="L136" s="59"/>
      <c r="M136" s="59"/>
      <c r="N136" s="59"/>
      <c r="O136" s="59"/>
      <c r="P136" s="59"/>
      <c r="Q136" s="59"/>
      <c r="R136"/>
      <c r="S136"/>
      <c r="T136"/>
      <c r="U136"/>
      <c r="V136"/>
      <c r="W136"/>
      <c r="X136"/>
      <c r="Y136"/>
      <c r="Z136"/>
    </row>
    <row r="137" spans="1:26" ht="12.75" customHeight="1" x14ac:dyDescent="0.2">
      <c r="A137" s="59"/>
      <c r="B137" s="59"/>
      <c r="C137" s="59"/>
      <c r="D137" s="59"/>
      <c r="E137" s="59"/>
      <c r="F137" s="59"/>
      <c r="G137" s="59"/>
      <c r="H137" s="59"/>
      <c r="I137" s="59"/>
      <c r="J137" s="59"/>
      <c r="K137" s="59"/>
      <c r="L137" s="59"/>
      <c r="M137" s="59"/>
      <c r="N137" s="59"/>
      <c r="O137" s="59"/>
      <c r="P137" s="59"/>
      <c r="Q137" s="59"/>
      <c r="R137"/>
      <c r="S137"/>
      <c r="T137"/>
      <c r="U137"/>
      <c r="V137"/>
      <c r="W137"/>
      <c r="X137"/>
      <c r="Y137"/>
      <c r="Z137"/>
    </row>
    <row r="138" spans="1:26" ht="12.75" customHeight="1" x14ac:dyDescent="0.2">
      <c r="A138" s="59"/>
      <c r="B138" s="59"/>
      <c r="C138" s="59"/>
      <c r="D138" s="59"/>
      <c r="E138" s="59"/>
      <c r="F138" s="59"/>
      <c r="G138" s="59"/>
      <c r="H138" s="59"/>
      <c r="I138" s="59"/>
      <c r="J138" s="59"/>
      <c r="K138" s="59"/>
      <c r="L138" s="59"/>
      <c r="M138" s="59"/>
      <c r="N138" s="59"/>
      <c r="O138" s="59"/>
      <c r="P138" s="59"/>
      <c r="Q138" s="59"/>
      <c r="R138"/>
      <c r="S138"/>
      <c r="T138"/>
      <c r="U138"/>
      <c r="V138"/>
      <c r="W138"/>
      <c r="X138"/>
      <c r="Y138"/>
      <c r="Z138"/>
    </row>
    <row r="139" spans="1:26" ht="12.75" customHeight="1" x14ac:dyDescent="0.2">
      <c r="A139" s="59"/>
      <c r="B139" s="59"/>
      <c r="C139" s="59"/>
      <c r="D139" s="59"/>
      <c r="E139" s="59"/>
      <c r="F139" s="59"/>
      <c r="G139" s="59"/>
      <c r="H139" s="59"/>
      <c r="I139" s="59"/>
      <c r="J139" s="59"/>
      <c r="K139" s="59"/>
      <c r="L139" s="59"/>
      <c r="M139" s="59"/>
      <c r="N139" s="59"/>
      <c r="O139" s="59"/>
      <c r="P139" s="59"/>
      <c r="Q139" s="59"/>
      <c r="R139"/>
      <c r="S139"/>
      <c r="T139"/>
      <c r="U139"/>
      <c r="V139"/>
      <c r="W139"/>
      <c r="X139"/>
      <c r="Y139"/>
      <c r="Z139"/>
    </row>
    <row r="140" spans="1:26" ht="12.75" customHeight="1" x14ac:dyDescent="0.2">
      <c r="A140" s="59"/>
      <c r="B140" s="59"/>
      <c r="C140" s="59"/>
      <c r="D140" s="59"/>
      <c r="E140" s="59"/>
      <c r="F140" s="59"/>
      <c r="G140" s="59"/>
      <c r="H140" s="59"/>
      <c r="I140" s="59"/>
      <c r="J140" s="59"/>
      <c r="K140" s="59"/>
      <c r="L140" s="59"/>
      <c r="M140" s="59"/>
      <c r="N140" s="59"/>
      <c r="O140" s="59"/>
      <c r="P140" s="59"/>
      <c r="Q140" s="59"/>
      <c r="R140"/>
      <c r="S140"/>
      <c r="T140"/>
      <c r="U140"/>
      <c r="V140"/>
      <c r="W140"/>
      <c r="X140"/>
      <c r="Y140"/>
      <c r="Z140"/>
    </row>
    <row r="141" spans="1:26" ht="12.75" customHeight="1" x14ac:dyDescent="0.2">
      <c r="A141" s="59"/>
      <c r="B141" s="59"/>
      <c r="C141" s="59"/>
      <c r="D141" s="59"/>
      <c r="E141" s="59"/>
      <c r="F141" s="59"/>
      <c r="G141" s="59"/>
      <c r="H141" s="59"/>
      <c r="I141" s="59"/>
      <c r="J141" s="59"/>
      <c r="K141" s="59"/>
      <c r="L141" s="59"/>
      <c r="M141" s="59"/>
      <c r="N141" s="59"/>
      <c r="O141" s="59"/>
      <c r="P141" s="59"/>
      <c r="Q141" s="59"/>
      <c r="R141"/>
      <c r="S141"/>
      <c r="T141"/>
      <c r="U141"/>
      <c r="V141"/>
      <c r="W141"/>
      <c r="X141"/>
      <c r="Y141"/>
      <c r="Z141"/>
    </row>
    <row r="142" spans="1:26" ht="12.75" customHeight="1" x14ac:dyDescent="0.2">
      <c r="A142" s="59"/>
      <c r="B142" s="59"/>
      <c r="C142" s="59"/>
      <c r="D142" s="59"/>
      <c r="E142" s="59"/>
      <c r="F142" s="59"/>
      <c r="G142" s="59"/>
      <c r="H142" s="59"/>
      <c r="I142" s="59"/>
      <c r="J142" s="59"/>
      <c r="K142" s="59"/>
      <c r="L142" s="59"/>
      <c r="M142" s="59"/>
      <c r="N142" s="59"/>
      <c r="O142" s="59"/>
      <c r="P142" s="59"/>
      <c r="Q142" s="59"/>
      <c r="R142"/>
      <c r="S142"/>
      <c r="T142"/>
      <c r="U142"/>
      <c r="V142"/>
      <c r="W142"/>
      <c r="X142"/>
      <c r="Y142"/>
      <c r="Z142"/>
    </row>
    <row r="143" spans="1:26" ht="12.75" customHeight="1" x14ac:dyDescent="0.2">
      <c r="A143" s="59"/>
      <c r="B143" s="59"/>
      <c r="C143" s="59"/>
      <c r="D143" s="59"/>
      <c r="E143" s="59"/>
      <c r="F143" s="59"/>
      <c r="G143" s="59"/>
      <c r="H143" s="59"/>
      <c r="I143" s="59"/>
      <c r="J143" s="59"/>
      <c r="K143" s="59"/>
      <c r="L143" s="59"/>
      <c r="M143" s="59"/>
      <c r="N143" s="59"/>
      <c r="O143" s="59"/>
      <c r="P143" s="59"/>
      <c r="Q143" s="59"/>
      <c r="R143"/>
      <c r="S143"/>
      <c r="T143"/>
      <c r="U143"/>
      <c r="V143"/>
      <c r="W143"/>
      <c r="X143"/>
      <c r="Y143"/>
      <c r="Z143"/>
    </row>
    <row r="144" spans="1:26" ht="12.75" customHeight="1" x14ac:dyDescent="0.2">
      <c r="A144" s="59"/>
      <c r="B144" s="59"/>
      <c r="C144" s="59"/>
      <c r="D144" s="59"/>
      <c r="E144" s="59"/>
      <c r="F144" s="59"/>
      <c r="G144" s="59"/>
      <c r="H144" s="59"/>
      <c r="I144" s="59"/>
      <c r="J144" s="59"/>
      <c r="K144" s="59"/>
      <c r="L144" s="59"/>
      <c r="M144" s="59"/>
      <c r="N144" s="59"/>
      <c r="O144" s="59"/>
      <c r="P144" s="59"/>
      <c r="Q144" s="59"/>
      <c r="R144"/>
      <c r="S144"/>
      <c r="T144"/>
      <c r="U144"/>
      <c r="V144"/>
      <c r="W144"/>
      <c r="X144"/>
      <c r="Y144"/>
      <c r="Z144"/>
    </row>
    <row r="145" spans="1:26" ht="12.75" customHeight="1" x14ac:dyDescent="0.2">
      <c r="A145" s="59"/>
      <c r="B145" s="59"/>
      <c r="C145" s="59"/>
      <c r="D145" s="59"/>
      <c r="E145" s="59"/>
      <c r="F145" s="59"/>
      <c r="G145" s="59"/>
      <c r="H145" s="59"/>
      <c r="I145" s="59"/>
      <c r="J145" s="59"/>
      <c r="K145" s="59"/>
      <c r="L145" s="59"/>
      <c r="M145" s="59"/>
      <c r="N145" s="59"/>
      <c r="O145" s="59"/>
      <c r="P145" s="59"/>
      <c r="Q145" s="59"/>
      <c r="R145"/>
      <c r="S145"/>
      <c r="T145"/>
      <c r="U145"/>
      <c r="V145"/>
      <c r="W145"/>
      <c r="X145"/>
      <c r="Y145"/>
      <c r="Z145"/>
    </row>
    <row r="146" spans="1:26" ht="12.75" customHeight="1" x14ac:dyDescent="0.2">
      <c r="A146" s="59"/>
      <c r="B146" s="59"/>
      <c r="C146" s="59"/>
      <c r="D146" s="59"/>
      <c r="E146" s="59"/>
      <c r="F146" s="59"/>
      <c r="G146" s="59"/>
      <c r="H146" s="59"/>
      <c r="I146" s="59"/>
      <c r="J146" s="59"/>
      <c r="K146" s="59"/>
      <c r="L146" s="59"/>
      <c r="M146" s="59"/>
      <c r="N146" s="59"/>
      <c r="O146" s="59"/>
      <c r="P146" s="59"/>
      <c r="Q146" s="59"/>
      <c r="R146"/>
      <c r="S146"/>
      <c r="T146"/>
      <c r="U146"/>
      <c r="V146"/>
      <c r="W146"/>
      <c r="X146"/>
      <c r="Y146"/>
      <c r="Z146"/>
    </row>
    <row r="147" spans="1:26" ht="12.75" customHeight="1" x14ac:dyDescent="0.2">
      <c r="A147" s="59"/>
      <c r="B147" s="59"/>
      <c r="C147" s="59"/>
      <c r="D147" s="59"/>
      <c r="E147" s="59"/>
      <c r="F147" s="59"/>
      <c r="G147" s="59"/>
      <c r="H147" s="59"/>
      <c r="I147" s="59"/>
      <c r="J147" s="59"/>
      <c r="K147" s="59"/>
      <c r="L147" s="59"/>
      <c r="M147" s="59"/>
      <c r="N147" s="59"/>
      <c r="O147" s="59"/>
      <c r="P147" s="59"/>
      <c r="Q147" s="59"/>
      <c r="R147"/>
      <c r="S147"/>
      <c r="T147"/>
      <c r="U147"/>
      <c r="V147"/>
      <c r="W147"/>
      <c r="X147"/>
      <c r="Y147"/>
      <c r="Z147"/>
    </row>
    <row r="148" spans="1:26" ht="12.75" customHeight="1" x14ac:dyDescent="0.2">
      <c r="A148" s="59"/>
      <c r="B148" s="59"/>
      <c r="C148" s="59"/>
      <c r="D148" s="59"/>
      <c r="E148" s="59"/>
      <c r="F148" s="59"/>
      <c r="G148" s="59"/>
      <c r="H148" s="59"/>
      <c r="I148" s="59"/>
      <c r="J148" s="59"/>
      <c r="K148" s="59"/>
      <c r="L148" s="59"/>
      <c r="M148" s="59"/>
      <c r="N148" s="59"/>
      <c r="O148" s="59"/>
      <c r="P148" s="59"/>
      <c r="Q148" s="59"/>
      <c r="R148"/>
      <c r="S148"/>
      <c r="T148"/>
      <c r="U148"/>
      <c r="V148"/>
      <c r="W148"/>
      <c r="X148"/>
      <c r="Y148"/>
      <c r="Z148"/>
    </row>
    <row r="149" spans="1:26" ht="12.75" customHeight="1" x14ac:dyDescent="0.2">
      <c r="A149" s="59"/>
      <c r="B149" s="59"/>
      <c r="C149" s="59"/>
      <c r="D149" s="59"/>
      <c r="E149" s="59"/>
      <c r="F149" s="59"/>
      <c r="G149" s="59"/>
      <c r="H149" s="59"/>
      <c r="I149" s="59"/>
      <c r="J149" s="59"/>
      <c r="K149" s="59"/>
      <c r="L149" s="59"/>
      <c r="M149" s="59"/>
      <c r="N149" s="59"/>
      <c r="O149" s="59"/>
      <c r="P149" s="59"/>
      <c r="Q149" s="59"/>
      <c r="R149"/>
      <c r="S149"/>
      <c r="T149"/>
      <c r="U149"/>
      <c r="V149"/>
      <c r="W149"/>
      <c r="X149"/>
      <c r="Y149"/>
      <c r="Z149"/>
    </row>
    <row r="150" spans="1:26" ht="12.75" customHeight="1" x14ac:dyDescent="0.2">
      <c r="A150" s="59"/>
      <c r="B150" s="59"/>
      <c r="C150" s="59"/>
      <c r="D150" s="59"/>
      <c r="E150" s="59"/>
      <c r="F150" s="59"/>
      <c r="G150" s="59"/>
      <c r="H150" s="59"/>
      <c r="I150" s="59"/>
      <c r="J150" s="59"/>
      <c r="K150" s="59"/>
      <c r="L150" s="59"/>
      <c r="M150" s="59"/>
      <c r="N150" s="59"/>
      <c r="O150" s="59"/>
      <c r="P150" s="59"/>
      <c r="Q150" s="59"/>
      <c r="R150"/>
      <c r="S150"/>
      <c r="T150"/>
      <c r="U150"/>
      <c r="V150"/>
      <c r="W150"/>
      <c r="X150"/>
      <c r="Y150"/>
      <c r="Z150"/>
    </row>
    <row r="151" spans="1:26" ht="12.75" customHeight="1" x14ac:dyDescent="0.2">
      <c r="A151" s="59"/>
      <c r="B151" s="59"/>
      <c r="C151" s="59"/>
      <c r="D151" s="59"/>
      <c r="E151" s="59"/>
      <c r="F151" s="59"/>
      <c r="G151" s="59"/>
      <c r="H151" s="59"/>
      <c r="I151" s="59"/>
      <c r="J151" s="59"/>
      <c r="K151" s="59"/>
      <c r="L151" s="59"/>
      <c r="M151" s="59"/>
      <c r="N151" s="59"/>
      <c r="O151" s="59"/>
      <c r="P151" s="59"/>
      <c r="Q151" s="59"/>
      <c r="R151"/>
      <c r="S151"/>
      <c r="T151"/>
      <c r="U151"/>
      <c r="V151"/>
      <c r="W151"/>
      <c r="X151"/>
      <c r="Y151"/>
      <c r="Z151"/>
    </row>
    <row r="152" spans="1:26" ht="12.75" customHeight="1" x14ac:dyDescent="0.2">
      <c r="A152" s="59"/>
      <c r="B152" s="59"/>
      <c r="C152" s="59"/>
      <c r="D152" s="59"/>
      <c r="E152" s="59"/>
      <c r="F152" s="59"/>
      <c r="G152" s="59"/>
      <c r="H152" s="59"/>
      <c r="I152" s="59"/>
      <c r="J152" s="59"/>
      <c r="K152" s="59"/>
      <c r="L152" s="59"/>
      <c r="M152" s="59"/>
      <c r="N152" s="59"/>
      <c r="O152" s="59"/>
      <c r="P152" s="59"/>
      <c r="Q152" s="59"/>
      <c r="R152"/>
      <c r="S152"/>
      <c r="T152"/>
      <c r="U152"/>
      <c r="V152"/>
      <c r="W152"/>
      <c r="X152"/>
      <c r="Y152"/>
      <c r="Z152"/>
    </row>
    <row r="153" spans="1:26" ht="12.75" customHeight="1" x14ac:dyDescent="0.2">
      <c r="A153" s="59"/>
      <c r="B153" s="59"/>
      <c r="C153" s="59"/>
      <c r="D153" s="59"/>
      <c r="E153" s="59"/>
      <c r="F153" s="59"/>
      <c r="G153" s="59"/>
      <c r="H153" s="59"/>
      <c r="I153" s="59"/>
      <c r="J153" s="59"/>
      <c r="K153" s="59"/>
      <c r="L153" s="59"/>
      <c r="M153" s="59"/>
      <c r="N153" s="59"/>
      <c r="O153" s="59"/>
      <c r="P153" s="59"/>
      <c r="Q153" s="59"/>
      <c r="R153"/>
      <c r="S153"/>
      <c r="T153"/>
      <c r="U153"/>
      <c r="V153"/>
      <c r="W153"/>
      <c r="X153"/>
      <c r="Y153"/>
      <c r="Z153"/>
    </row>
    <row r="154" spans="1:26" ht="12.75" customHeight="1" x14ac:dyDescent="0.2">
      <c r="A154" s="59"/>
      <c r="B154" s="59"/>
      <c r="C154" s="59"/>
      <c r="D154" s="59"/>
      <c r="E154" s="59"/>
      <c r="F154" s="59"/>
      <c r="G154" s="59"/>
      <c r="H154" s="59"/>
      <c r="I154" s="59"/>
      <c r="J154" s="59"/>
      <c r="K154" s="59"/>
      <c r="L154" s="59"/>
      <c r="M154" s="59"/>
      <c r="N154" s="59"/>
      <c r="O154" s="59"/>
      <c r="P154" s="59"/>
      <c r="Q154" s="59"/>
      <c r="R154"/>
      <c r="S154"/>
      <c r="T154"/>
      <c r="U154"/>
      <c r="V154"/>
      <c r="W154"/>
      <c r="X154"/>
      <c r="Y154"/>
      <c r="Z154"/>
    </row>
    <row r="155" spans="1:26" ht="12.75" customHeight="1" x14ac:dyDescent="0.2">
      <c r="A155" s="59"/>
      <c r="B155" s="59"/>
      <c r="C155" s="59"/>
      <c r="D155" s="59"/>
      <c r="E155" s="59"/>
      <c r="F155" s="59"/>
      <c r="G155" s="59"/>
      <c r="H155" s="59"/>
      <c r="I155" s="59"/>
      <c r="J155" s="59"/>
      <c r="K155" s="59"/>
      <c r="L155" s="59"/>
      <c r="M155" s="59"/>
      <c r="N155" s="59"/>
      <c r="O155" s="59"/>
      <c r="P155" s="59"/>
      <c r="Q155" s="59"/>
      <c r="R155"/>
      <c r="S155"/>
      <c r="T155"/>
      <c r="U155"/>
      <c r="V155"/>
      <c r="W155"/>
      <c r="X155"/>
      <c r="Y155"/>
      <c r="Z155"/>
    </row>
    <row r="156" spans="1:26" ht="12.75" customHeight="1" x14ac:dyDescent="0.2">
      <c r="A156" s="59"/>
      <c r="B156" s="59"/>
      <c r="C156" s="59"/>
      <c r="D156" s="59"/>
      <c r="E156" s="59"/>
      <c r="F156" s="59"/>
      <c r="G156" s="59"/>
      <c r="H156" s="59"/>
      <c r="I156" s="59"/>
      <c r="J156" s="59"/>
      <c r="K156" s="59"/>
      <c r="L156" s="59"/>
      <c r="M156" s="59"/>
      <c r="N156" s="59"/>
      <c r="O156" s="59"/>
      <c r="P156" s="59"/>
      <c r="Q156" s="59"/>
      <c r="R156"/>
      <c r="S156"/>
      <c r="T156"/>
      <c r="U156"/>
      <c r="V156"/>
      <c r="W156"/>
      <c r="X156"/>
      <c r="Y156"/>
      <c r="Z156"/>
    </row>
    <row r="157" spans="1:26" ht="12.75" customHeight="1" x14ac:dyDescent="0.2">
      <c r="A157" s="59"/>
      <c r="B157" s="59"/>
      <c r="C157" s="59"/>
      <c r="D157" s="59"/>
      <c r="E157" s="59"/>
      <c r="F157" s="59"/>
      <c r="G157" s="59"/>
      <c r="H157" s="59"/>
      <c r="I157" s="59"/>
      <c r="J157" s="59"/>
      <c r="K157" s="59"/>
      <c r="L157" s="59"/>
      <c r="M157" s="59"/>
      <c r="N157" s="59"/>
      <c r="O157" s="59"/>
      <c r="P157" s="59"/>
      <c r="Q157" s="59"/>
      <c r="R157"/>
      <c r="S157"/>
      <c r="T157"/>
      <c r="U157"/>
      <c r="V157"/>
      <c r="W157"/>
      <c r="X157"/>
      <c r="Y157"/>
      <c r="Z157"/>
    </row>
    <row r="158" spans="1:26" ht="12.75" customHeight="1" x14ac:dyDescent="0.2">
      <c r="A158" s="59"/>
      <c r="B158" s="59"/>
      <c r="C158" s="59"/>
      <c r="D158" s="59"/>
      <c r="E158" s="59"/>
      <c r="F158" s="59"/>
      <c r="G158" s="59"/>
      <c r="H158" s="59"/>
      <c r="I158" s="59"/>
      <c r="J158" s="59"/>
      <c r="K158" s="59"/>
      <c r="L158" s="59"/>
      <c r="M158" s="59"/>
      <c r="N158" s="59"/>
      <c r="O158" s="59"/>
      <c r="P158" s="59"/>
      <c r="Q158" s="59"/>
      <c r="R158"/>
      <c r="S158"/>
      <c r="T158"/>
      <c r="U158"/>
      <c r="V158"/>
      <c r="W158"/>
      <c r="X158"/>
      <c r="Y158"/>
      <c r="Z158"/>
    </row>
    <row r="159" spans="1:26" ht="12.75" customHeight="1" x14ac:dyDescent="0.2">
      <c r="A159" s="59"/>
      <c r="B159" s="59"/>
      <c r="C159" s="59"/>
      <c r="D159" s="59"/>
      <c r="E159" s="59"/>
      <c r="F159" s="59"/>
      <c r="G159" s="59"/>
      <c r="H159" s="59"/>
      <c r="I159" s="59"/>
      <c r="J159" s="59"/>
      <c r="K159" s="59"/>
      <c r="L159" s="59"/>
      <c r="M159" s="59"/>
      <c r="N159" s="59"/>
      <c r="O159" s="59"/>
      <c r="P159" s="59"/>
      <c r="Q159" s="59"/>
      <c r="R159"/>
      <c r="S159"/>
      <c r="T159"/>
      <c r="U159"/>
      <c r="V159"/>
      <c r="W159"/>
      <c r="X159"/>
      <c r="Y159"/>
      <c r="Z159"/>
    </row>
    <row r="160" spans="1:26" ht="12.75" customHeight="1" x14ac:dyDescent="0.2">
      <c r="A160" s="59"/>
      <c r="B160" s="59"/>
      <c r="C160" s="59"/>
      <c r="D160" s="59"/>
      <c r="E160" s="59"/>
      <c r="F160" s="59"/>
      <c r="G160" s="59"/>
      <c r="H160" s="59"/>
      <c r="I160" s="59"/>
      <c r="J160" s="59"/>
      <c r="K160" s="59"/>
      <c r="L160" s="59"/>
      <c r="M160" s="59"/>
      <c r="N160" s="59"/>
      <c r="O160" s="59"/>
      <c r="P160" s="59"/>
      <c r="Q160" s="59"/>
      <c r="R160"/>
      <c r="S160"/>
      <c r="T160"/>
      <c r="U160"/>
      <c r="V160"/>
      <c r="W160"/>
      <c r="X160"/>
      <c r="Y160"/>
      <c r="Z160"/>
    </row>
    <row r="161" spans="1:26" ht="12.75" customHeight="1" x14ac:dyDescent="0.2">
      <c r="A161" s="59"/>
      <c r="B161" s="59"/>
      <c r="C161" s="59"/>
      <c r="D161" s="59"/>
      <c r="E161" s="59"/>
      <c r="F161" s="59"/>
      <c r="G161" s="59"/>
      <c r="H161" s="59"/>
      <c r="I161" s="59"/>
      <c r="J161" s="59"/>
      <c r="K161" s="59"/>
      <c r="L161" s="59"/>
      <c r="M161" s="59"/>
      <c r="N161" s="59"/>
      <c r="O161" s="59"/>
      <c r="P161" s="59"/>
      <c r="Q161" s="59"/>
      <c r="R161"/>
      <c r="S161"/>
      <c r="T161"/>
      <c r="U161"/>
      <c r="V161"/>
      <c r="W161"/>
      <c r="X161"/>
      <c r="Y161"/>
      <c r="Z161"/>
    </row>
    <row r="162" spans="1:26" ht="12.75" customHeight="1" x14ac:dyDescent="0.2">
      <c r="A162" s="59"/>
      <c r="B162" s="59"/>
      <c r="C162" s="59"/>
      <c r="D162" s="59"/>
      <c r="E162" s="59"/>
      <c r="F162" s="59"/>
      <c r="G162" s="59"/>
      <c r="H162" s="59"/>
      <c r="I162" s="59"/>
      <c r="J162" s="59"/>
      <c r="K162" s="59"/>
      <c r="L162" s="59"/>
      <c r="M162" s="59"/>
      <c r="N162" s="59"/>
      <c r="O162" s="59"/>
      <c r="P162" s="59"/>
      <c r="Q162" s="59"/>
      <c r="R162"/>
      <c r="S162"/>
      <c r="T162"/>
      <c r="U162"/>
      <c r="V162"/>
      <c r="W162"/>
      <c r="X162"/>
      <c r="Y162"/>
      <c r="Z162"/>
    </row>
    <row r="163" spans="1:26" ht="12.75" customHeight="1" x14ac:dyDescent="0.2">
      <c r="A163" s="59"/>
      <c r="B163" s="59"/>
      <c r="C163" s="59"/>
      <c r="D163" s="59"/>
      <c r="E163" s="59"/>
      <c r="F163" s="59"/>
      <c r="G163" s="59"/>
      <c r="H163" s="59"/>
      <c r="I163" s="59"/>
      <c r="J163" s="59"/>
      <c r="K163" s="59"/>
      <c r="L163" s="59"/>
      <c r="M163" s="59"/>
      <c r="N163" s="59"/>
      <c r="O163" s="59"/>
      <c r="P163" s="59"/>
      <c r="Q163" s="59"/>
      <c r="R163"/>
      <c r="S163"/>
      <c r="T163"/>
      <c r="U163"/>
      <c r="V163"/>
      <c r="W163"/>
      <c r="X163"/>
      <c r="Y163"/>
      <c r="Z163"/>
    </row>
    <row r="164" spans="1:26" ht="12.75" customHeight="1" x14ac:dyDescent="0.2">
      <c r="A164" s="59"/>
      <c r="B164" s="59"/>
      <c r="C164" s="59"/>
      <c r="D164" s="59"/>
      <c r="E164" s="59"/>
      <c r="F164" s="59"/>
      <c r="G164" s="59"/>
      <c r="H164" s="59"/>
      <c r="I164" s="59"/>
      <c r="J164" s="59"/>
      <c r="K164" s="59"/>
      <c r="L164" s="59"/>
      <c r="M164" s="59"/>
      <c r="N164" s="59"/>
      <c r="O164" s="59"/>
      <c r="P164" s="59"/>
      <c r="Q164" s="59"/>
      <c r="R164"/>
      <c r="S164"/>
      <c r="T164"/>
      <c r="U164"/>
      <c r="V164"/>
      <c r="W164"/>
      <c r="X164"/>
      <c r="Y164"/>
      <c r="Z164"/>
    </row>
    <row r="165" spans="1:26" ht="12.75" customHeight="1" x14ac:dyDescent="0.2">
      <c r="A165" s="59"/>
      <c r="B165" s="59"/>
      <c r="C165" s="59"/>
      <c r="D165" s="59"/>
      <c r="E165" s="59"/>
      <c r="F165" s="59"/>
      <c r="G165" s="59"/>
      <c r="H165" s="59"/>
      <c r="I165" s="59"/>
      <c r="J165" s="59"/>
      <c r="K165" s="59"/>
      <c r="L165" s="59"/>
      <c r="M165" s="59"/>
      <c r="N165" s="59"/>
      <c r="O165" s="59"/>
      <c r="P165" s="59"/>
      <c r="Q165" s="59"/>
      <c r="R165"/>
      <c r="S165"/>
      <c r="T165"/>
      <c r="U165"/>
      <c r="V165"/>
      <c r="W165"/>
      <c r="X165"/>
      <c r="Y165"/>
      <c r="Z165"/>
    </row>
    <row r="166" spans="1:26" ht="12.75" customHeight="1" x14ac:dyDescent="0.2">
      <c r="A166" s="59"/>
      <c r="B166" s="59"/>
      <c r="C166" s="59"/>
      <c r="D166" s="59"/>
      <c r="E166" s="59"/>
      <c r="F166" s="59"/>
      <c r="G166" s="59"/>
      <c r="H166" s="59"/>
      <c r="I166" s="59"/>
      <c r="J166" s="59"/>
      <c r="K166" s="59"/>
      <c r="L166" s="59"/>
      <c r="M166" s="59"/>
      <c r="N166" s="59"/>
      <c r="O166" s="59"/>
      <c r="P166" s="59"/>
      <c r="Q166" s="59"/>
      <c r="R166"/>
      <c r="S166"/>
      <c r="T166"/>
      <c r="U166"/>
      <c r="V166"/>
      <c r="W166"/>
      <c r="X166"/>
      <c r="Y166"/>
      <c r="Z166"/>
    </row>
    <row r="167" spans="1:26" ht="12.75" customHeight="1" x14ac:dyDescent="0.2">
      <c r="A167" s="59"/>
      <c r="B167" s="59"/>
      <c r="C167" s="59"/>
      <c r="D167" s="59"/>
      <c r="E167" s="59"/>
      <c r="F167" s="59"/>
      <c r="G167" s="59"/>
      <c r="H167" s="59"/>
      <c r="I167" s="59"/>
      <c r="J167" s="59"/>
      <c r="K167" s="59"/>
      <c r="L167" s="59"/>
      <c r="M167" s="59"/>
      <c r="N167" s="59"/>
      <c r="O167" s="59"/>
      <c r="P167" s="59"/>
      <c r="Q167" s="59"/>
      <c r="R167"/>
      <c r="S167"/>
      <c r="T167"/>
      <c r="U167"/>
      <c r="V167"/>
      <c r="W167"/>
      <c r="X167"/>
      <c r="Y167"/>
      <c r="Z167"/>
    </row>
    <row r="168" spans="1:26" ht="12.75" customHeight="1" x14ac:dyDescent="0.2">
      <c r="A168" s="59"/>
      <c r="B168" s="59"/>
      <c r="C168" s="59"/>
      <c r="D168" s="59"/>
      <c r="E168" s="59"/>
      <c r="F168" s="59"/>
      <c r="G168" s="59"/>
      <c r="H168" s="59"/>
      <c r="I168" s="59"/>
      <c r="J168" s="59"/>
      <c r="K168" s="59"/>
      <c r="L168" s="59"/>
      <c r="M168" s="59"/>
      <c r="N168" s="59"/>
      <c r="O168" s="59"/>
      <c r="P168" s="59"/>
      <c r="Q168" s="59"/>
      <c r="R168"/>
      <c r="S168"/>
      <c r="T168"/>
      <c r="U168"/>
      <c r="V168"/>
      <c r="W168"/>
      <c r="X168"/>
      <c r="Y168"/>
      <c r="Z168"/>
    </row>
    <row r="169" spans="1:26" ht="12.75" customHeight="1" x14ac:dyDescent="0.2">
      <c r="A169" s="59"/>
      <c r="B169" s="59"/>
      <c r="C169" s="59"/>
      <c r="D169" s="59"/>
      <c r="E169" s="59"/>
      <c r="F169" s="59"/>
      <c r="G169" s="59"/>
      <c r="H169" s="59"/>
      <c r="I169" s="59"/>
      <c r="J169" s="59"/>
      <c r="K169" s="59"/>
      <c r="L169" s="59"/>
      <c r="M169" s="59"/>
      <c r="N169" s="59"/>
      <c r="O169" s="59"/>
      <c r="P169" s="59"/>
      <c r="Q169" s="59"/>
      <c r="R169"/>
      <c r="S169"/>
      <c r="T169"/>
      <c r="U169"/>
      <c r="V169"/>
      <c r="W169"/>
      <c r="X169"/>
      <c r="Y169"/>
      <c r="Z169"/>
    </row>
    <row r="170" spans="1:26" ht="12.75" customHeight="1" x14ac:dyDescent="0.2">
      <c r="A170" s="59"/>
      <c r="B170" s="59"/>
      <c r="C170" s="59"/>
      <c r="D170" s="59"/>
      <c r="E170" s="59"/>
      <c r="F170" s="59"/>
      <c r="G170" s="59"/>
      <c r="H170" s="59"/>
      <c r="I170" s="59"/>
      <c r="J170" s="59"/>
      <c r="K170" s="59"/>
      <c r="L170" s="59"/>
      <c r="M170" s="59"/>
      <c r="N170" s="59"/>
      <c r="O170" s="59"/>
      <c r="P170" s="59"/>
      <c r="Q170" s="59"/>
      <c r="R170"/>
      <c r="S170"/>
      <c r="T170"/>
      <c r="U170"/>
      <c r="V170"/>
      <c r="W170"/>
      <c r="X170"/>
      <c r="Y170"/>
      <c r="Z170"/>
    </row>
    <row r="171" spans="1:26" ht="12.75" customHeight="1" x14ac:dyDescent="0.2">
      <c r="A171" s="59"/>
      <c r="B171" s="59"/>
      <c r="C171" s="59"/>
      <c r="D171" s="59"/>
      <c r="E171" s="59"/>
      <c r="F171" s="59"/>
      <c r="G171" s="59"/>
      <c r="H171" s="59"/>
      <c r="I171" s="59"/>
      <c r="J171" s="59"/>
      <c r="K171" s="59"/>
      <c r="L171" s="59"/>
      <c r="M171" s="59"/>
      <c r="N171" s="59"/>
      <c r="O171" s="59"/>
      <c r="P171" s="59"/>
      <c r="Q171" s="59"/>
      <c r="R171"/>
      <c r="S171"/>
      <c r="T171"/>
      <c r="U171"/>
      <c r="V171"/>
      <c r="W171"/>
      <c r="X171"/>
      <c r="Y171"/>
      <c r="Z171"/>
    </row>
    <row r="172" spans="1:26" ht="12.75" customHeight="1" x14ac:dyDescent="0.2">
      <c r="A172" s="59"/>
      <c r="B172" s="59"/>
      <c r="C172" s="59"/>
      <c r="D172" s="59"/>
      <c r="E172" s="59"/>
      <c r="F172" s="59"/>
      <c r="G172" s="59"/>
      <c r="H172" s="59"/>
      <c r="I172" s="59"/>
      <c r="J172" s="59"/>
      <c r="K172" s="59"/>
      <c r="L172" s="59"/>
      <c r="M172" s="59"/>
      <c r="N172" s="59"/>
      <c r="O172" s="59"/>
      <c r="P172" s="59"/>
      <c r="Q172" s="59"/>
      <c r="R172"/>
      <c r="S172"/>
      <c r="T172"/>
      <c r="U172"/>
      <c r="V172"/>
      <c r="W172"/>
      <c r="X172"/>
      <c r="Y172"/>
      <c r="Z172"/>
    </row>
    <row r="173" spans="1:26" ht="12.75" customHeight="1" x14ac:dyDescent="0.2">
      <c r="A173" s="59"/>
      <c r="B173" s="59"/>
      <c r="C173" s="59"/>
      <c r="D173" s="59"/>
      <c r="E173" s="59"/>
      <c r="F173" s="59"/>
      <c r="G173" s="59"/>
      <c r="H173" s="59"/>
      <c r="I173" s="59"/>
      <c r="J173" s="59"/>
      <c r="K173" s="59"/>
      <c r="L173" s="59"/>
      <c r="M173" s="59"/>
      <c r="N173" s="59"/>
      <c r="O173" s="59"/>
      <c r="P173" s="59"/>
      <c r="Q173" s="59"/>
      <c r="R173"/>
      <c r="S173"/>
      <c r="T173"/>
      <c r="U173"/>
      <c r="V173"/>
      <c r="W173"/>
      <c r="X173"/>
      <c r="Y173"/>
      <c r="Z173"/>
    </row>
    <row r="174" spans="1:26" ht="12.75" customHeight="1" x14ac:dyDescent="0.2">
      <c r="A174" s="59"/>
      <c r="B174" s="59"/>
      <c r="C174" s="59"/>
      <c r="D174" s="59"/>
      <c r="E174" s="59"/>
      <c r="F174" s="59"/>
      <c r="G174" s="59"/>
      <c r="H174" s="59"/>
      <c r="I174" s="59"/>
      <c r="J174" s="59"/>
      <c r="K174" s="59"/>
      <c r="L174" s="59"/>
      <c r="M174" s="59"/>
      <c r="N174" s="59"/>
      <c r="O174" s="59"/>
      <c r="P174" s="59"/>
      <c r="Q174" s="59"/>
      <c r="R174"/>
      <c r="S174"/>
      <c r="T174"/>
      <c r="U174"/>
      <c r="V174"/>
      <c r="W174"/>
      <c r="X174"/>
      <c r="Y174"/>
      <c r="Z174"/>
    </row>
    <row r="175" spans="1:26" ht="12.75" customHeight="1" x14ac:dyDescent="0.2">
      <c r="A175" s="59"/>
      <c r="B175" s="59"/>
      <c r="C175" s="59"/>
      <c r="D175" s="59"/>
      <c r="E175" s="59"/>
      <c r="F175" s="59"/>
      <c r="G175" s="59"/>
      <c r="H175" s="59"/>
      <c r="I175" s="59"/>
      <c r="J175" s="59"/>
      <c r="K175" s="59"/>
      <c r="L175" s="59"/>
      <c r="M175" s="59"/>
      <c r="N175" s="59"/>
      <c r="O175" s="59"/>
      <c r="P175" s="59"/>
      <c r="Q175" s="59"/>
      <c r="R175"/>
      <c r="S175"/>
      <c r="T175"/>
      <c r="U175"/>
      <c r="V175"/>
      <c r="W175"/>
      <c r="X175"/>
      <c r="Y175"/>
      <c r="Z175"/>
    </row>
    <row r="176" spans="1:26" ht="12.75" customHeight="1" x14ac:dyDescent="0.2">
      <c r="A176" s="59"/>
      <c r="B176" s="59"/>
      <c r="C176" s="59"/>
      <c r="D176" s="59"/>
      <c r="E176" s="59"/>
      <c r="F176" s="59"/>
      <c r="G176" s="59"/>
      <c r="H176" s="59"/>
      <c r="I176" s="59"/>
      <c r="J176" s="59"/>
      <c r="K176" s="59"/>
      <c r="L176" s="59"/>
      <c r="M176" s="59"/>
      <c r="N176" s="59"/>
      <c r="O176" s="59"/>
      <c r="P176" s="59"/>
      <c r="Q176" s="59"/>
      <c r="R176"/>
      <c r="S176"/>
      <c r="T176"/>
      <c r="U176"/>
      <c r="V176"/>
      <c r="W176"/>
      <c r="X176"/>
      <c r="Y176"/>
      <c r="Z176"/>
    </row>
    <row r="177" spans="1:26" ht="12.75" customHeight="1" x14ac:dyDescent="0.2">
      <c r="A177" s="59"/>
      <c r="B177" s="59"/>
      <c r="C177" s="59"/>
      <c r="D177" s="59"/>
      <c r="E177" s="59"/>
      <c r="F177" s="59"/>
      <c r="G177" s="59"/>
      <c r="H177" s="59"/>
      <c r="I177" s="59"/>
      <c r="J177" s="59"/>
      <c r="K177" s="59"/>
      <c r="L177" s="59"/>
      <c r="M177" s="59"/>
      <c r="N177" s="59"/>
      <c r="O177" s="59"/>
      <c r="P177" s="59"/>
      <c r="Q177" s="59"/>
      <c r="R177"/>
      <c r="S177"/>
      <c r="T177"/>
      <c r="U177"/>
      <c r="V177"/>
      <c r="W177"/>
      <c r="X177"/>
      <c r="Y177"/>
      <c r="Z177"/>
    </row>
    <row r="178" spans="1:26" ht="12.75" customHeight="1" x14ac:dyDescent="0.2">
      <c r="A178" s="59"/>
      <c r="B178" s="59"/>
      <c r="C178" s="59"/>
      <c r="D178" s="59"/>
      <c r="E178" s="59"/>
      <c r="F178" s="59"/>
      <c r="G178" s="59"/>
      <c r="H178" s="59"/>
      <c r="I178" s="59"/>
      <c r="J178" s="59"/>
      <c r="K178" s="59"/>
      <c r="L178" s="59"/>
      <c r="M178" s="59"/>
      <c r="N178" s="59"/>
      <c r="O178" s="59"/>
      <c r="P178" s="59"/>
      <c r="Q178" s="59"/>
      <c r="R178"/>
      <c r="S178"/>
      <c r="T178"/>
      <c r="U178"/>
      <c r="V178"/>
      <c r="W178"/>
      <c r="X178"/>
      <c r="Y178"/>
      <c r="Z178"/>
    </row>
    <row r="179" spans="1:26" ht="12.75" customHeight="1" x14ac:dyDescent="0.2">
      <c r="A179" s="59"/>
      <c r="B179" s="59"/>
      <c r="C179" s="59"/>
      <c r="D179" s="59"/>
      <c r="E179" s="59"/>
      <c r="F179" s="59"/>
      <c r="G179" s="59"/>
      <c r="H179" s="59"/>
      <c r="I179" s="59"/>
      <c r="J179" s="59"/>
      <c r="K179" s="59"/>
      <c r="L179" s="59"/>
      <c r="M179" s="59"/>
      <c r="N179" s="59"/>
      <c r="O179" s="59"/>
      <c r="P179" s="59"/>
      <c r="Q179" s="59"/>
      <c r="R179"/>
      <c r="S179"/>
      <c r="T179"/>
      <c r="U179"/>
      <c r="V179"/>
      <c r="W179"/>
      <c r="X179"/>
      <c r="Y179"/>
      <c r="Z179"/>
    </row>
    <row r="180" spans="1:26" ht="12.75" customHeight="1" x14ac:dyDescent="0.2">
      <c r="A180" s="59"/>
      <c r="B180" s="59"/>
      <c r="C180" s="59"/>
      <c r="D180" s="59"/>
      <c r="E180" s="59"/>
      <c r="F180" s="59"/>
      <c r="G180" s="59"/>
      <c r="H180" s="59"/>
      <c r="I180" s="59"/>
      <c r="J180" s="59"/>
      <c r="K180" s="59"/>
      <c r="L180" s="59"/>
      <c r="M180" s="59"/>
      <c r="N180" s="59"/>
      <c r="O180" s="59"/>
      <c r="P180" s="59"/>
      <c r="Q180" s="59"/>
      <c r="R180"/>
      <c r="S180"/>
      <c r="T180"/>
      <c r="U180"/>
      <c r="V180"/>
      <c r="W180"/>
      <c r="X180"/>
      <c r="Y180"/>
      <c r="Z180"/>
    </row>
    <row r="181" spans="1:26" ht="12.75" customHeight="1" x14ac:dyDescent="0.2">
      <c r="A181" s="59"/>
      <c r="B181" s="59"/>
      <c r="C181" s="59"/>
      <c r="D181" s="59"/>
      <c r="E181" s="59"/>
      <c r="F181" s="59"/>
      <c r="G181" s="59"/>
      <c r="H181" s="59"/>
      <c r="I181" s="59"/>
      <c r="J181" s="59"/>
      <c r="K181" s="59"/>
      <c r="L181" s="59"/>
      <c r="M181" s="59"/>
      <c r="N181" s="59"/>
      <c r="O181" s="59"/>
      <c r="P181" s="59"/>
      <c r="Q181" s="59"/>
      <c r="R181"/>
      <c r="S181"/>
      <c r="T181"/>
      <c r="U181"/>
      <c r="V181"/>
      <c r="W181"/>
      <c r="X181"/>
      <c r="Y181"/>
      <c r="Z181"/>
    </row>
    <row r="182" spans="1:26" ht="12.75" customHeight="1" x14ac:dyDescent="0.2">
      <c r="A182" s="59"/>
      <c r="B182" s="59"/>
      <c r="C182" s="59"/>
      <c r="D182" s="59"/>
      <c r="E182" s="59"/>
      <c r="F182" s="59"/>
      <c r="G182" s="59"/>
      <c r="H182" s="59"/>
      <c r="I182" s="59"/>
      <c r="J182" s="59"/>
      <c r="K182" s="59"/>
      <c r="L182" s="59"/>
      <c r="M182" s="59"/>
      <c r="N182" s="59"/>
      <c r="O182" s="59"/>
      <c r="P182" s="59"/>
      <c r="Q182" s="59"/>
      <c r="R182"/>
      <c r="S182"/>
      <c r="T182"/>
      <c r="U182"/>
      <c r="V182"/>
      <c r="W182"/>
      <c r="X182"/>
      <c r="Y182"/>
      <c r="Z182"/>
    </row>
    <row r="183" spans="1:26" ht="12.75" customHeight="1" x14ac:dyDescent="0.2">
      <c r="A183" s="59"/>
      <c r="B183" s="59"/>
      <c r="C183" s="59"/>
      <c r="D183" s="59"/>
      <c r="E183" s="59"/>
      <c r="F183" s="59"/>
      <c r="G183" s="59"/>
      <c r="H183" s="59"/>
      <c r="I183" s="59"/>
      <c r="J183" s="59"/>
      <c r="K183" s="59"/>
      <c r="L183" s="59"/>
      <c r="M183" s="59"/>
      <c r="N183" s="59"/>
      <c r="O183" s="59"/>
      <c r="P183" s="59"/>
      <c r="Q183" s="59"/>
      <c r="R183"/>
      <c r="S183"/>
      <c r="T183"/>
      <c r="U183"/>
      <c r="V183"/>
      <c r="W183"/>
      <c r="X183"/>
      <c r="Y183"/>
      <c r="Z183"/>
    </row>
    <row r="184" spans="1:26" ht="12.75" customHeight="1" x14ac:dyDescent="0.2">
      <c r="A184" s="59"/>
      <c r="B184" s="59"/>
      <c r="C184" s="59"/>
      <c r="D184" s="59"/>
      <c r="E184" s="59"/>
      <c r="F184" s="59"/>
      <c r="G184" s="59"/>
      <c r="H184" s="59"/>
      <c r="I184" s="59"/>
      <c r="J184" s="59"/>
      <c r="K184" s="59"/>
      <c r="L184" s="59"/>
      <c r="M184" s="59"/>
      <c r="N184" s="59"/>
      <c r="O184" s="59"/>
      <c r="P184" s="59"/>
      <c r="Q184" s="59"/>
      <c r="R184"/>
      <c r="S184"/>
      <c r="T184"/>
      <c r="U184"/>
      <c r="V184"/>
      <c r="W184"/>
      <c r="X184"/>
      <c r="Y184"/>
      <c r="Z184"/>
    </row>
    <row r="185" spans="1:26" ht="12.75" customHeight="1" x14ac:dyDescent="0.2">
      <c r="A185" s="59"/>
      <c r="B185" s="59"/>
      <c r="C185" s="59"/>
      <c r="D185" s="59"/>
      <c r="E185" s="59"/>
      <c r="F185" s="59"/>
      <c r="G185" s="59"/>
      <c r="H185" s="59"/>
      <c r="I185" s="59"/>
      <c r="J185" s="59"/>
      <c r="K185" s="59"/>
      <c r="L185" s="59"/>
      <c r="M185" s="59"/>
      <c r="N185" s="59"/>
      <c r="O185" s="59"/>
      <c r="P185" s="59"/>
      <c r="Q185" s="59"/>
      <c r="R185"/>
      <c r="S185"/>
      <c r="T185"/>
      <c r="U185"/>
      <c r="V185"/>
      <c r="W185"/>
      <c r="X185"/>
      <c r="Y185"/>
      <c r="Z185"/>
    </row>
    <row r="186" spans="1:26" ht="12.75" customHeight="1" x14ac:dyDescent="0.2">
      <c r="A186" s="59"/>
      <c r="B186" s="59"/>
      <c r="C186" s="59"/>
      <c r="D186" s="59"/>
      <c r="E186" s="59"/>
      <c r="F186" s="59"/>
      <c r="G186" s="59"/>
      <c r="H186" s="59"/>
      <c r="I186" s="59"/>
      <c r="J186" s="59"/>
      <c r="K186" s="59"/>
      <c r="L186" s="59"/>
      <c r="M186" s="59"/>
      <c r="N186" s="59"/>
      <c r="O186" s="59"/>
      <c r="P186" s="59"/>
      <c r="Q186" s="59"/>
      <c r="R186"/>
      <c r="S186"/>
      <c r="T186"/>
      <c r="U186"/>
      <c r="V186"/>
      <c r="W186"/>
      <c r="X186"/>
      <c r="Y186"/>
      <c r="Z186"/>
    </row>
    <row r="187" spans="1:26" ht="12.75" customHeight="1" x14ac:dyDescent="0.2">
      <c r="A187" s="59"/>
      <c r="B187" s="59"/>
      <c r="C187" s="59"/>
      <c r="D187" s="59"/>
      <c r="E187" s="59"/>
      <c r="F187" s="59"/>
      <c r="G187" s="59"/>
      <c r="H187" s="59"/>
      <c r="I187" s="59"/>
      <c r="J187" s="59"/>
      <c r="K187" s="59"/>
      <c r="L187" s="59"/>
      <c r="M187" s="59"/>
      <c r="N187" s="59"/>
      <c r="O187" s="59"/>
      <c r="P187" s="59"/>
      <c r="Q187" s="59"/>
      <c r="R187"/>
      <c r="S187"/>
      <c r="T187"/>
      <c r="U187"/>
      <c r="V187"/>
      <c r="W187"/>
      <c r="X187"/>
      <c r="Y187"/>
      <c r="Z187"/>
    </row>
    <row r="188" spans="1:26" ht="12.75" customHeight="1" x14ac:dyDescent="0.2">
      <c r="A188" s="59"/>
      <c r="B188" s="59"/>
      <c r="C188" s="59"/>
      <c r="D188" s="59"/>
      <c r="E188" s="59"/>
      <c r="F188" s="59"/>
      <c r="G188" s="59"/>
      <c r="H188" s="59"/>
      <c r="I188" s="59"/>
      <c r="J188" s="59"/>
      <c r="K188" s="59"/>
      <c r="L188" s="59"/>
      <c r="M188" s="59"/>
      <c r="N188" s="59"/>
      <c r="O188" s="59"/>
      <c r="P188" s="59"/>
      <c r="Q188" s="59"/>
      <c r="R188"/>
      <c r="S188"/>
      <c r="T188"/>
      <c r="U188"/>
      <c r="V188"/>
      <c r="W188"/>
      <c r="X188"/>
      <c r="Y188"/>
      <c r="Z188"/>
    </row>
    <row r="189" spans="1:26" ht="12.75" customHeight="1" x14ac:dyDescent="0.2">
      <c r="A189" s="59"/>
      <c r="B189" s="59"/>
      <c r="C189" s="59"/>
      <c r="D189" s="59"/>
      <c r="E189" s="59"/>
      <c r="F189" s="59"/>
      <c r="G189" s="59"/>
      <c r="H189" s="59"/>
      <c r="I189" s="59"/>
      <c r="J189" s="59"/>
      <c r="K189" s="59"/>
      <c r="L189" s="59"/>
      <c r="M189" s="59"/>
      <c r="N189" s="59"/>
      <c r="O189" s="59"/>
      <c r="P189" s="59"/>
      <c r="Q189" s="59"/>
      <c r="R189"/>
      <c r="S189"/>
      <c r="T189"/>
      <c r="U189"/>
      <c r="V189"/>
      <c r="W189"/>
      <c r="X189"/>
      <c r="Y189"/>
      <c r="Z189"/>
    </row>
    <row r="190" spans="1:26" ht="12.75" customHeight="1" x14ac:dyDescent="0.2">
      <c r="A190" s="59"/>
      <c r="B190" s="59"/>
      <c r="C190" s="59"/>
      <c r="D190" s="59"/>
      <c r="E190" s="59"/>
      <c r="F190" s="59"/>
      <c r="G190" s="59"/>
      <c r="H190" s="59"/>
      <c r="I190" s="59"/>
      <c r="J190" s="59"/>
      <c r="K190" s="59"/>
      <c r="L190" s="59"/>
      <c r="M190" s="59"/>
      <c r="N190" s="59"/>
      <c r="O190" s="59"/>
      <c r="P190" s="59"/>
      <c r="Q190" s="59"/>
      <c r="R190"/>
      <c r="S190"/>
      <c r="T190"/>
      <c r="U190"/>
      <c r="V190"/>
      <c r="W190"/>
      <c r="X190"/>
      <c r="Y190"/>
      <c r="Z190"/>
    </row>
    <row r="191" spans="1:26" ht="12.75" customHeight="1" x14ac:dyDescent="0.2">
      <c r="A191" s="59"/>
      <c r="B191" s="59"/>
      <c r="C191" s="59"/>
      <c r="D191" s="59"/>
      <c r="E191" s="59"/>
      <c r="F191" s="59"/>
      <c r="G191" s="59"/>
      <c r="H191" s="59"/>
      <c r="I191" s="59"/>
      <c r="J191" s="59"/>
      <c r="K191" s="59"/>
      <c r="L191" s="59"/>
      <c r="M191" s="59"/>
      <c r="N191" s="59"/>
      <c r="O191" s="59"/>
      <c r="P191" s="59"/>
      <c r="Q191" s="59"/>
      <c r="R191"/>
      <c r="S191"/>
      <c r="T191"/>
      <c r="U191"/>
      <c r="V191"/>
      <c r="W191"/>
      <c r="X191"/>
      <c r="Y191"/>
      <c r="Z191"/>
    </row>
    <row r="192" spans="1:26" ht="12.75" customHeight="1" x14ac:dyDescent="0.2">
      <c r="A192" s="59"/>
      <c r="B192" s="59"/>
      <c r="C192" s="59"/>
      <c r="D192" s="59"/>
      <c r="E192" s="59"/>
      <c r="F192" s="59"/>
      <c r="G192" s="59"/>
      <c r="H192" s="59"/>
      <c r="I192" s="59"/>
      <c r="J192" s="59"/>
      <c r="K192" s="59"/>
      <c r="L192" s="59"/>
      <c r="M192" s="59"/>
      <c r="N192" s="59"/>
      <c r="O192" s="59"/>
      <c r="P192" s="59"/>
      <c r="Q192" s="59"/>
      <c r="R192"/>
      <c r="S192"/>
      <c r="T192"/>
      <c r="U192"/>
      <c r="V192"/>
      <c r="W192"/>
      <c r="X192"/>
      <c r="Y192"/>
      <c r="Z192"/>
    </row>
    <row r="193" spans="1:26" ht="12.75" customHeight="1" x14ac:dyDescent="0.2">
      <c r="A193" s="59"/>
      <c r="B193" s="59"/>
      <c r="C193" s="59"/>
      <c r="D193" s="59"/>
      <c r="E193" s="59"/>
      <c r="F193" s="59"/>
      <c r="G193" s="59"/>
      <c r="H193" s="59"/>
      <c r="I193" s="59"/>
      <c r="J193" s="59"/>
      <c r="K193" s="59"/>
      <c r="L193" s="59"/>
      <c r="M193" s="59"/>
      <c r="N193" s="59"/>
      <c r="O193" s="59"/>
      <c r="P193" s="59"/>
      <c r="Q193" s="59"/>
      <c r="R193"/>
      <c r="S193"/>
      <c r="T193"/>
      <c r="U193"/>
      <c r="V193"/>
      <c r="W193"/>
      <c r="X193"/>
      <c r="Y193"/>
      <c r="Z193"/>
    </row>
    <row r="194" spans="1:26" ht="12.75" customHeight="1" x14ac:dyDescent="0.2">
      <c r="A194" s="59"/>
      <c r="B194" s="59"/>
      <c r="C194" s="59"/>
      <c r="D194" s="59"/>
      <c r="E194" s="59"/>
      <c r="F194" s="59"/>
      <c r="G194" s="59"/>
      <c r="H194" s="59"/>
      <c r="I194" s="59"/>
      <c r="J194" s="59"/>
      <c r="K194" s="59"/>
      <c r="L194" s="59"/>
      <c r="M194" s="59"/>
      <c r="N194" s="59"/>
      <c r="O194" s="59"/>
      <c r="P194" s="59"/>
      <c r="Q194" s="59"/>
      <c r="R194"/>
      <c r="S194"/>
      <c r="T194"/>
      <c r="U194"/>
      <c r="V194"/>
      <c r="W194"/>
      <c r="X194"/>
      <c r="Y194"/>
      <c r="Z194"/>
    </row>
    <row r="195" spans="1:26" ht="12.75" customHeight="1" x14ac:dyDescent="0.2">
      <c r="A195" s="59"/>
      <c r="B195" s="59"/>
      <c r="C195" s="59"/>
      <c r="D195" s="59"/>
      <c r="E195" s="59"/>
      <c r="F195" s="59"/>
      <c r="G195" s="59"/>
      <c r="H195" s="59"/>
      <c r="I195" s="59"/>
      <c r="J195" s="59"/>
      <c r="K195" s="59"/>
      <c r="L195" s="59"/>
      <c r="M195" s="59"/>
      <c r="N195" s="59"/>
      <c r="O195" s="59"/>
      <c r="P195" s="59"/>
      <c r="Q195" s="59"/>
      <c r="R195"/>
      <c r="S195"/>
      <c r="T195"/>
      <c r="U195"/>
      <c r="V195"/>
      <c r="W195"/>
      <c r="X195"/>
      <c r="Y195"/>
      <c r="Z195"/>
    </row>
    <row r="196" spans="1:26" ht="12.75" customHeight="1" x14ac:dyDescent="0.2">
      <c r="A196" s="59"/>
      <c r="B196" s="59"/>
      <c r="C196" s="59"/>
      <c r="D196" s="59"/>
      <c r="E196" s="59"/>
      <c r="F196" s="59"/>
      <c r="G196" s="59"/>
      <c r="H196" s="59"/>
      <c r="I196" s="59"/>
      <c r="J196" s="59"/>
      <c r="K196" s="59"/>
      <c r="L196" s="59"/>
      <c r="M196" s="59"/>
      <c r="N196" s="59"/>
      <c r="O196" s="59"/>
      <c r="P196" s="59"/>
      <c r="Q196" s="59"/>
      <c r="R196"/>
      <c r="S196"/>
      <c r="T196"/>
      <c r="U196"/>
      <c r="V196"/>
      <c r="W196"/>
      <c r="X196"/>
      <c r="Y196"/>
      <c r="Z196"/>
    </row>
    <row r="197" spans="1:26" ht="12.75" customHeight="1" x14ac:dyDescent="0.2">
      <c r="A197" s="59"/>
      <c r="B197" s="59"/>
      <c r="C197" s="59"/>
      <c r="D197" s="59"/>
      <c r="E197" s="59"/>
      <c r="F197" s="59"/>
      <c r="G197" s="59"/>
      <c r="H197" s="59"/>
      <c r="I197" s="59"/>
      <c r="J197" s="59"/>
      <c r="K197" s="59"/>
      <c r="L197" s="59"/>
      <c r="M197" s="59"/>
      <c r="N197" s="59"/>
      <c r="O197" s="59"/>
      <c r="P197" s="59"/>
      <c r="Q197" s="59"/>
      <c r="R197"/>
      <c r="S197"/>
      <c r="T197"/>
      <c r="U197"/>
      <c r="V197"/>
      <c r="W197"/>
      <c r="X197"/>
      <c r="Y197"/>
      <c r="Z197"/>
    </row>
    <row r="198" spans="1:26" ht="12.75" customHeight="1" x14ac:dyDescent="0.2">
      <c r="A198" s="59"/>
      <c r="B198" s="59"/>
      <c r="C198" s="59"/>
      <c r="D198" s="59"/>
      <c r="E198" s="59"/>
      <c r="F198" s="59"/>
      <c r="G198" s="59"/>
      <c r="H198" s="59"/>
      <c r="I198" s="59"/>
      <c r="J198" s="59"/>
      <c r="K198" s="59"/>
      <c r="L198" s="59"/>
      <c r="M198" s="59"/>
      <c r="N198" s="59"/>
      <c r="O198" s="59"/>
      <c r="P198" s="59"/>
      <c r="Q198" s="59"/>
      <c r="R198"/>
      <c r="S198"/>
      <c r="T198"/>
      <c r="U198"/>
      <c r="V198"/>
      <c r="W198"/>
      <c r="X198"/>
      <c r="Y198"/>
      <c r="Z198"/>
    </row>
    <row r="199" spans="1:26" ht="12.75" customHeight="1" x14ac:dyDescent="0.2">
      <c r="A199" s="59"/>
      <c r="B199" s="59"/>
      <c r="C199" s="59"/>
      <c r="D199" s="59"/>
      <c r="E199" s="59"/>
      <c r="F199" s="59"/>
      <c r="G199" s="59"/>
      <c r="H199" s="59"/>
      <c r="I199" s="59"/>
      <c r="J199" s="59"/>
      <c r="K199" s="59"/>
      <c r="L199" s="59"/>
      <c r="M199" s="59"/>
      <c r="N199" s="59"/>
      <c r="O199" s="59"/>
      <c r="P199" s="59"/>
      <c r="Q199" s="59"/>
      <c r="R199"/>
      <c r="S199"/>
      <c r="T199"/>
      <c r="U199"/>
      <c r="V199"/>
      <c r="W199"/>
      <c r="X199"/>
      <c r="Y199"/>
      <c r="Z199"/>
    </row>
    <row r="200" spans="1:26" ht="12.75" customHeight="1" x14ac:dyDescent="0.2">
      <c r="A200" s="59"/>
      <c r="B200" s="59"/>
      <c r="C200" s="59"/>
      <c r="D200" s="59"/>
      <c r="E200" s="59"/>
      <c r="F200" s="59"/>
      <c r="G200" s="59"/>
      <c r="H200" s="59"/>
      <c r="I200" s="59"/>
      <c r="J200" s="59"/>
      <c r="K200" s="59"/>
      <c r="L200" s="59"/>
      <c r="M200" s="59"/>
      <c r="N200" s="59"/>
      <c r="O200" s="59"/>
      <c r="P200" s="59"/>
      <c r="Q200" s="59"/>
      <c r="R200"/>
      <c r="S200"/>
      <c r="T200"/>
      <c r="U200"/>
      <c r="V200"/>
      <c r="W200"/>
      <c r="X200"/>
      <c r="Y200"/>
      <c r="Z200"/>
    </row>
    <row r="201" spans="1:26" ht="12.75" customHeight="1" x14ac:dyDescent="0.2">
      <c r="A201" s="59"/>
      <c r="B201" s="59"/>
      <c r="C201" s="59"/>
      <c r="D201" s="59"/>
      <c r="E201" s="59"/>
      <c r="F201" s="59"/>
      <c r="G201" s="59"/>
      <c r="H201" s="59"/>
      <c r="I201" s="59"/>
      <c r="J201" s="59"/>
      <c r="K201" s="59"/>
      <c r="L201" s="59"/>
      <c r="M201" s="59"/>
      <c r="N201" s="59"/>
      <c r="O201" s="59"/>
      <c r="P201" s="59"/>
      <c r="Q201" s="59"/>
      <c r="R201"/>
      <c r="S201"/>
      <c r="T201"/>
      <c r="U201"/>
      <c r="V201"/>
      <c r="W201"/>
      <c r="X201"/>
      <c r="Y201"/>
      <c r="Z201"/>
    </row>
    <row r="202" spans="1:26" ht="12.75" customHeight="1" x14ac:dyDescent="0.2">
      <c r="A202" s="59"/>
      <c r="B202" s="59"/>
      <c r="C202" s="59"/>
      <c r="D202" s="59"/>
      <c r="E202" s="59"/>
      <c r="F202" s="59"/>
      <c r="G202" s="59"/>
      <c r="H202" s="59"/>
      <c r="I202" s="59"/>
      <c r="J202" s="59"/>
      <c r="K202" s="59"/>
      <c r="L202" s="59"/>
      <c r="M202" s="59"/>
      <c r="N202" s="59"/>
      <c r="O202" s="59"/>
      <c r="P202" s="59"/>
      <c r="Q202" s="59"/>
      <c r="R202"/>
      <c r="S202"/>
      <c r="T202"/>
      <c r="U202"/>
      <c r="V202"/>
      <c r="W202"/>
      <c r="X202"/>
      <c r="Y202"/>
      <c r="Z202"/>
    </row>
    <row r="203" spans="1:26" ht="12.75" customHeight="1" x14ac:dyDescent="0.2">
      <c r="A203" s="59"/>
      <c r="B203" s="59"/>
      <c r="C203" s="59"/>
      <c r="D203" s="59"/>
      <c r="E203" s="59"/>
      <c r="F203" s="59"/>
      <c r="G203" s="59"/>
      <c r="H203" s="59"/>
      <c r="I203" s="59"/>
      <c r="J203" s="59"/>
      <c r="K203" s="59"/>
      <c r="L203" s="59"/>
      <c r="M203" s="59"/>
      <c r="N203" s="59"/>
      <c r="O203" s="59"/>
      <c r="P203" s="59"/>
      <c r="Q203" s="59"/>
      <c r="R203"/>
      <c r="S203"/>
      <c r="T203"/>
      <c r="U203"/>
      <c r="V203"/>
      <c r="W203"/>
      <c r="X203"/>
      <c r="Y203"/>
      <c r="Z203"/>
    </row>
    <row r="204" spans="1:26" ht="12.75" customHeight="1" x14ac:dyDescent="0.2">
      <c r="A204" s="59"/>
      <c r="B204" s="59"/>
      <c r="C204" s="59"/>
      <c r="D204" s="59"/>
      <c r="E204" s="59"/>
      <c r="F204" s="59"/>
      <c r="G204" s="59"/>
      <c r="H204" s="59"/>
      <c r="I204" s="59"/>
      <c r="J204" s="59"/>
      <c r="K204" s="59"/>
      <c r="L204" s="59"/>
      <c r="M204" s="59"/>
      <c r="N204" s="59"/>
      <c r="O204" s="59"/>
      <c r="P204" s="59"/>
      <c r="Q204" s="59"/>
      <c r="R204"/>
      <c r="S204"/>
      <c r="T204"/>
      <c r="U204"/>
      <c r="V204"/>
      <c r="W204"/>
      <c r="X204"/>
      <c r="Y204"/>
      <c r="Z204"/>
    </row>
    <row r="205" spans="1:26" ht="12.75" customHeight="1" x14ac:dyDescent="0.2">
      <c r="A205" s="59"/>
      <c r="B205" s="59"/>
      <c r="C205" s="59"/>
      <c r="D205" s="59"/>
      <c r="E205" s="59"/>
      <c r="F205" s="59"/>
      <c r="G205" s="59"/>
      <c r="H205" s="59"/>
      <c r="I205" s="59"/>
      <c r="J205" s="59"/>
      <c r="K205" s="59"/>
      <c r="L205" s="59"/>
      <c r="M205" s="59"/>
      <c r="N205" s="59"/>
      <c r="O205" s="59"/>
      <c r="P205" s="59"/>
      <c r="Q205" s="59"/>
      <c r="R205"/>
      <c r="S205"/>
      <c r="T205"/>
      <c r="U205"/>
      <c r="V205"/>
      <c r="W205"/>
      <c r="X205"/>
      <c r="Y205"/>
      <c r="Z205"/>
    </row>
    <row r="206" spans="1:26" ht="12.75" customHeight="1" x14ac:dyDescent="0.2">
      <c r="A206" s="59"/>
      <c r="B206" s="59"/>
      <c r="C206" s="59"/>
      <c r="D206" s="59"/>
      <c r="E206" s="59"/>
      <c r="F206" s="59"/>
      <c r="G206" s="59"/>
      <c r="H206" s="59"/>
      <c r="I206" s="59"/>
      <c r="J206" s="59"/>
      <c r="K206" s="59"/>
      <c r="L206" s="59"/>
      <c r="M206" s="59"/>
      <c r="N206" s="59"/>
      <c r="O206" s="59"/>
      <c r="P206" s="59"/>
      <c r="Q206" s="59"/>
      <c r="R206"/>
      <c r="S206"/>
      <c r="T206"/>
      <c r="U206"/>
      <c r="V206"/>
      <c r="W206"/>
      <c r="X206"/>
      <c r="Y206"/>
      <c r="Z206"/>
    </row>
    <row r="207" spans="1:26" ht="12.75" customHeight="1" x14ac:dyDescent="0.2">
      <c r="A207" s="59"/>
      <c r="B207" s="59"/>
      <c r="C207" s="59"/>
      <c r="D207" s="59"/>
      <c r="E207" s="59"/>
      <c r="F207" s="59"/>
      <c r="G207" s="59"/>
      <c r="H207" s="59"/>
      <c r="I207" s="59"/>
      <c r="J207" s="59"/>
      <c r="K207" s="59"/>
      <c r="L207" s="59"/>
      <c r="M207" s="59"/>
      <c r="N207" s="59"/>
      <c r="O207" s="59"/>
      <c r="P207" s="59"/>
      <c r="Q207" s="59"/>
      <c r="R207"/>
      <c r="S207"/>
      <c r="T207"/>
      <c r="U207"/>
      <c r="V207"/>
      <c r="W207"/>
      <c r="X207"/>
      <c r="Y207"/>
      <c r="Z207"/>
    </row>
    <row r="208" spans="1:26" ht="12.75" customHeight="1" x14ac:dyDescent="0.2">
      <c r="A208" s="59"/>
      <c r="B208" s="59"/>
      <c r="C208" s="59"/>
      <c r="D208" s="59"/>
      <c r="E208" s="59"/>
      <c r="F208" s="59"/>
      <c r="G208" s="59"/>
      <c r="H208" s="59"/>
      <c r="I208" s="59"/>
      <c r="J208" s="59"/>
      <c r="K208" s="59"/>
      <c r="L208" s="59"/>
      <c r="M208" s="59"/>
      <c r="N208" s="59"/>
      <c r="O208" s="59"/>
      <c r="P208" s="59"/>
      <c r="Q208" s="59"/>
      <c r="R208"/>
      <c r="S208"/>
      <c r="T208"/>
      <c r="U208"/>
      <c r="V208"/>
      <c r="W208"/>
      <c r="X208"/>
      <c r="Y208"/>
      <c r="Z208"/>
    </row>
    <row r="209" spans="1:26" ht="12.75" customHeight="1" x14ac:dyDescent="0.2">
      <c r="A209" s="59"/>
      <c r="B209" s="59"/>
      <c r="C209" s="59"/>
      <c r="D209" s="59"/>
      <c r="E209" s="59"/>
      <c r="F209" s="59"/>
      <c r="G209" s="59"/>
      <c r="H209" s="59"/>
      <c r="I209" s="59"/>
      <c r="J209" s="59"/>
      <c r="K209" s="59"/>
      <c r="L209" s="59"/>
      <c r="M209" s="59"/>
      <c r="N209" s="59"/>
      <c r="O209" s="59"/>
      <c r="P209" s="59"/>
      <c r="Q209" s="59"/>
      <c r="R209"/>
      <c r="S209"/>
      <c r="T209"/>
      <c r="U209"/>
      <c r="V209"/>
      <c r="W209"/>
      <c r="X209"/>
      <c r="Y209"/>
      <c r="Z209"/>
    </row>
    <row r="210" spans="1:26" ht="12.75" customHeight="1" x14ac:dyDescent="0.2">
      <c r="A210" s="59"/>
      <c r="B210" s="59"/>
      <c r="C210" s="59"/>
      <c r="D210" s="59"/>
      <c r="E210" s="59"/>
      <c r="F210" s="59"/>
      <c r="G210" s="59"/>
      <c r="H210" s="59"/>
      <c r="I210" s="59"/>
      <c r="J210" s="59"/>
      <c r="K210" s="59"/>
      <c r="L210" s="59"/>
      <c r="M210" s="59"/>
      <c r="N210" s="59"/>
      <c r="O210" s="59"/>
      <c r="P210" s="59"/>
      <c r="Q210" s="59"/>
      <c r="R210"/>
      <c r="S210"/>
      <c r="T210"/>
      <c r="U210"/>
      <c r="V210"/>
      <c r="W210"/>
      <c r="X210"/>
      <c r="Y210"/>
      <c r="Z210"/>
    </row>
    <row r="211" spans="1:26" ht="12.75" customHeight="1" x14ac:dyDescent="0.2">
      <c r="A211" s="59"/>
      <c r="B211" s="59"/>
      <c r="C211" s="59"/>
      <c r="D211" s="59"/>
      <c r="E211" s="59"/>
      <c r="F211" s="59"/>
      <c r="G211" s="59"/>
      <c r="H211" s="59"/>
      <c r="I211" s="59"/>
      <c r="J211" s="59"/>
      <c r="K211" s="59"/>
      <c r="L211" s="59"/>
      <c r="M211" s="59"/>
      <c r="N211" s="59"/>
      <c r="O211" s="59"/>
      <c r="P211" s="59"/>
      <c r="Q211" s="59"/>
      <c r="R211"/>
      <c r="S211"/>
      <c r="T211"/>
      <c r="U211"/>
      <c r="V211"/>
      <c r="W211"/>
      <c r="X211"/>
      <c r="Y211"/>
      <c r="Z211"/>
    </row>
    <row r="212" spans="1:26" ht="12.75" customHeight="1" x14ac:dyDescent="0.2">
      <c r="A212" s="59"/>
      <c r="B212" s="59"/>
      <c r="C212" s="59"/>
      <c r="D212" s="59"/>
      <c r="E212" s="59"/>
      <c r="F212" s="59"/>
      <c r="G212" s="59"/>
      <c r="H212" s="59"/>
      <c r="I212" s="59"/>
      <c r="J212" s="59"/>
      <c r="K212" s="59"/>
      <c r="L212" s="59"/>
      <c r="M212" s="59"/>
      <c r="N212" s="59"/>
      <c r="O212" s="59"/>
      <c r="P212" s="59"/>
      <c r="Q212" s="59"/>
      <c r="R212"/>
      <c r="S212"/>
      <c r="T212"/>
      <c r="U212"/>
      <c r="V212"/>
      <c r="W212"/>
      <c r="X212"/>
      <c r="Y212"/>
      <c r="Z212"/>
    </row>
    <row r="213" spans="1:26" ht="12.75" customHeight="1" x14ac:dyDescent="0.2">
      <c r="A213" s="59"/>
      <c r="B213" s="59"/>
      <c r="C213" s="59"/>
      <c r="D213" s="59"/>
      <c r="E213" s="59"/>
      <c r="F213" s="59"/>
      <c r="G213" s="59"/>
      <c r="H213" s="59"/>
      <c r="I213" s="59"/>
      <c r="J213" s="59"/>
      <c r="K213" s="59"/>
      <c r="L213" s="59"/>
      <c r="M213" s="59"/>
      <c r="N213" s="59"/>
      <c r="O213" s="59"/>
      <c r="P213" s="59"/>
      <c r="Q213" s="59"/>
      <c r="R213"/>
      <c r="S213"/>
      <c r="T213"/>
      <c r="U213"/>
      <c r="V213"/>
      <c r="W213"/>
      <c r="X213"/>
      <c r="Y213"/>
      <c r="Z213"/>
    </row>
    <row r="214" spans="1:26" ht="12.75" customHeight="1" x14ac:dyDescent="0.2">
      <c r="A214" s="59"/>
      <c r="B214" s="59"/>
      <c r="C214" s="59"/>
      <c r="D214" s="59"/>
      <c r="E214" s="59"/>
      <c r="F214" s="59"/>
      <c r="G214" s="59"/>
      <c r="H214" s="59"/>
      <c r="I214" s="59"/>
      <c r="J214" s="59"/>
      <c r="K214" s="59"/>
      <c r="L214" s="59"/>
      <c r="M214" s="59"/>
      <c r="N214" s="59"/>
      <c r="O214" s="59"/>
      <c r="P214" s="59"/>
      <c r="Q214" s="59"/>
      <c r="R214"/>
      <c r="S214"/>
      <c r="T214"/>
      <c r="U214"/>
      <c r="V214"/>
      <c r="W214"/>
      <c r="X214"/>
      <c r="Y214"/>
      <c r="Z214"/>
    </row>
    <row r="215" spans="1:26" ht="12.75" customHeight="1" x14ac:dyDescent="0.2">
      <c r="A215" s="59"/>
      <c r="B215" s="59"/>
      <c r="C215" s="59"/>
      <c r="D215" s="59"/>
      <c r="E215" s="59"/>
      <c r="F215" s="59"/>
      <c r="G215" s="59"/>
      <c r="H215" s="59"/>
      <c r="I215" s="59"/>
      <c r="J215" s="59"/>
      <c r="K215" s="59"/>
      <c r="L215" s="59"/>
      <c r="M215" s="59"/>
      <c r="N215" s="59"/>
      <c r="O215" s="59"/>
      <c r="P215" s="59"/>
      <c r="Q215" s="59"/>
      <c r="R215"/>
      <c r="S215"/>
      <c r="T215"/>
      <c r="U215"/>
      <c r="V215"/>
      <c r="W215"/>
      <c r="X215"/>
      <c r="Y215"/>
      <c r="Z215"/>
    </row>
    <row r="216" spans="1:26" ht="12.75" customHeight="1" x14ac:dyDescent="0.2">
      <c r="A216" s="59"/>
      <c r="B216" s="59"/>
      <c r="C216" s="59"/>
      <c r="D216" s="59"/>
      <c r="E216" s="59"/>
      <c r="F216" s="59"/>
      <c r="G216" s="59"/>
      <c r="H216" s="59"/>
      <c r="I216" s="59"/>
      <c r="J216" s="59"/>
      <c r="K216" s="59"/>
      <c r="L216" s="59"/>
      <c r="M216" s="59"/>
      <c r="N216" s="59"/>
      <c r="O216" s="59"/>
      <c r="P216" s="59"/>
      <c r="Q216" s="59"/>
      <c r="R216"/>
      <c r="S216"/>
      <c r="T216"/>
      <c r="U216"/>
      <c r="V216"/>
      <c r="W216"/>
      <c r="X216"/>
      <c r="Y216"/>
      <c r="Z216"/>
    </row>
    <row r="217" spans="1:26" ht="12.75" customHeight="1" x14ac:dyDescent="0.2">
      <c r="A217" s="59"/>
      <c r="B217" s="59"/>
      <c r="C217" s="59"/>
      <c r="D217" s="59"/>
      <c r="E217" s="59"/>
      <c r="F217" s="59"/>
      <c r="G217" s="59"/>
      <c r="H217" s="59"/>
      <c r="I217" s="59"/>
      <c r="J217" s="59"/>
      <c r="K217" s="59"/>
      <c r="L217" s="59"/>
      <c r="M217" s="59"/>
      <c r="N217" s="59"/>
      <c r="O217" s="59"/>
      <c r="P217" s="59"/>
      <c r="Q217" s="59"/>
      <c r="R217"/>
      <c r="S217"/>
      <c r="T217"/>
      <c r="U217"/>
      <c r="V217"/>
      <c r="W217"/>
      <c r="X217"/>
      <c r="Y217"/>
      <c r="Z217"/>
    </row>
    <row r="218" spans="1:26" ht="12.75" customHeight="1" x14ac:dyDescent="0.2">
      <c r="A218" s="59"/>
      <c r="B218" s="59"/>
      <c r="C218" s="59"/>
      <c r="D218" s="59"/>
      <c r="E218" s="59"/>
      <c r="F218" s="59"/>
      <c r="G218" s="59"/>
      <c r="H218" s="59"/>
      <c r="I218" s="59"/>
      <c r="J218" s="59"/>
      <c r="K218" s="59"/>
      <c r="L218" s="59"/>
      <c r="M218" s="59"/>
      <c r="N218" s="59"/>
      <c r="O218" s="59"/>
      <c r="P218" s="59"/>
      <c r="Q218" s="59"/>
      <c r="R218"/>
      <c r="S218"/>
      <c r="T218"/>
      <c r="U218"/>
      <c r="V218"/>
      <c r="W218"/>
      <c r="X218"/>
      <c r="Y218"/>
      <c r="Z218"/>
    </row>
    <row r="219" spans="1:26" ht="12.75" customHeight="1" x14ac:dyDescent="0.2">
      <c r="A219" s="59"/>
      <c r="B219" s="59"/>
      <c r="C219" s="59"/>
      <c r="D219" s="59"/>
      <c r="E219" s="59"/>
      <c r="F219" s="59"/>
      <c r="G219" s="59"/>
      <c r="H219" s="59"/>
      <c r="I219" s="59"/>
      <c r="J219" s="59"/>
      <c r="K219" s="59"/>
      <c r="L219" s="59"/>
      <c r="M219" s="59"/>
      <c r="N219" s="59"/>
      <c r="O219" s="59"/>
      <c r="P219" s="59"/>
      <c r="Q219" s="59"/>
      <c r="R219"/>
      <c r="S219"/>
      <c r="T219"/>
      <c r="U219"/>
      <c r="V219"/>
      <c r="W219"/>
      <c r="X219"/>
      <c r="Y219"/>
      <c r="Z219"/>
    </row>
    <row r="220" spans="1:26" ht="12.75" customHeight="1" x14ac:dyDescent="0.2">
      <c r="A220" s="59"/>
      <c r="B220" s="59"/>
      <c r="C220" s="59"/>
      <c r="D220" s="59"/>
      <c r="E220" s="59"/>
      <c r="F220" s="59"/>
      <c r="G220" s="59"/>
      <c r="H220" s="59"/>
      <c r="I220" s="59"/>
      <c r="J220" s="59"/>
      <c r="K220" s="59"/>
      <c r="L220" s="59"/>
      <c r="M220" s="59"/>
      <c r="N220" s="59"/>
      <c r="O220" s="59"/>
      <c r="P220" s="59"/>
      <c r="Q220" s="59"/>
      <c r="R220"/>
      <c r="S220"/>
      <c r="T220"/>
      <c r="U220"/>
      <c r="V220"/>
      <c r="W220"/>
      <c r="X220"/>
      <c r="Y220"/>
      <c r="Z220"/>
    </row>
    <row r="221" spans="1:26" ht="12.75" customHeight="1" x14ac:dyDescent="0.2">
      <c r="A221" s="59"/>
      <c r="B221" s="59"/>
      <c r="C221" s="59"/>
      <c r="D221" s="59"/>
      <c r="E221" s="59"/>
      <c r="F221" s="59"/>
      <c r="G221" s="59"/>
      <c r="H221" s="59"/>
      <c r="I221" s="59"/>
      <c r="J221" s="59"/>
      <c r="K221" s="59"/>
      <c r="L221" s="59"/>
      <c r="M221" s="59"/>
      <c r="N221" s="59"/>
      <c r="O221" s="59"/>
      <c r="P221" s="59"/>
      <c r="Q221" s="59"/>
      <c r="R221"/>
      <c r="S221"/>
      <c r="T221"/>
      <c r="U221"/>
      <c r="V221"/>
      <c r="W221"/>
      <c r="X221"/>
      <c r="Y221"/>
      <c r="Z221"/>
    </row>
    <row r="222" spans="1:26" ht="12.75" customHeight="1" x14ac:dyDescent="0.2">
      <c r="A222" s="59"/>
      <c r="B222" s="59"/>
      <c r="C222" s="59"/>
      <c r="D222" s="59"/>
      <c r="E222" s="59"/>
      <c r="F222" s="59"/>
      <c r="G222" s="59"/>
      <c r="H222" s="59"/>
      <c r="I222" s="59"/>
      <c r="J222" s="59"/>
      <c r="K222" s="59"/>
      <c r="L222" s="59"/>
      <c r="M222" s="59"/>
      <c r="N222" s="59"/>
      <c r="O222" s="59"/>
      <c r="P222" s="59"/>
      <c r="Q222" s="59"/>
      <c r="R222"/>
      <c r="S222"/>
      <c r="T222"/>
      <c r="U222"/>
      <c r="V222"/>
      <c r="W222"/>
      <c r="X222"/>
      <c r="Y222"/>
      <c r="Z222"/>
    </row>
    <row r="223" spans="1:26" ht="12.75" customHeight="1" x14ac:dyDescent="0.2">
      <c r="A223" s="59"/>
      <c r="B223" s="59"/>
      <c r="C223" s="59"/>
      <c r="D223" s="59"/>
      <c r="E223" s="59"/>
      <c r="F223" s="59"/>
      <c r="G223" s="59"/>
      <c r="H223" s="59"/>
      <c r="I223" s="59"/>
      <c r="J223" s="59"/>
      <c r="K223" s="59"/>
      <c r="L223" s="59"/>
      <c r="M223" s="59"/>
      <c r="N223" s="59"/>
      <c r="O223" s="59"/>
      <c r="P223" s="59"/>
      <c r="Q223" s="59"/>
      <c r="R223"/>
      <c r="S223"/>
      <c r="T223"/>
      <c r="U223"/>
      <c r="V223"/>
      <c r="W223"/>
      <c r="X223"/>
      <c r="Y223"/>
      <c r="Z223"/>
    </row>
    <row r="224" spans="1:26" ht="12.75" customHeight="1" x14ac:dyDescent="0.2">
      <c r="A224" s="59"/>
      <c r="B224" s="59"/>
      <c r="C224" s="59"/>
      <c r="D224" s="59"/>
      <c r="E224" s="59"/>
      <c r="F224" s="59"/>
      <c r="G224" s="59"/>
      <c r="H224" s="59"/>
      <c r="I224" s="59"/>
      <c r="J224" s="59"/>
      <c r="K224" s="59"/>
      <c r="L224" s="59"/>
      <c r="M224" s="59"/>
      <c r="N224" s="59"/>
      <c r="O224" s="59"/>
      <c r="P224" s="59"/>
      <c r="Q224" s="59"/>
      <c r="R224"/>
      <c r="S224"/>
      <c r="T224"/>
      <c r="U224"/>
      <c r="V224"/>
      <c r="W224"/>
      <c r="X224"/>
      <c r="Y224"/>
      <c r="Z224"/>
    </row>
    <row r="225" spans="1:26" ht="12.75" customHeight="1" x14ac:dyDescent="0.2">
      <c r="A225" s="59"/>
      <c r="B225" s="59"/>
      <c r="C225" s="59"/>
      <c r="D225" s="59"/>
      <c r="E225" s="59"/>
      <c r="F225" s="59"/>
      <c r="G225" s="59"/>
      <c r="H225" s="59"/>
      <c r="I225" s="59"/>
      <c r="J225" s="59"/>
      <c r="K225" s="59"/>
      <c r="L225" s="59"/>
      <c r="M225" s="59"/>
      <c r="N225" s="59"/>
      <c r="O225" s="59"/>
      <c r="P225" s="59"/>
      <c r="Q225" s="59"/>
      <c r="R225"/>
      <c r="S225"/>
      <c r="T225"/>
      <c r="U225"/>
      <c r="V225"/>
      <c r="W225"/>
      <c r="X225"/>
      <c r="Y225"/>
      <c r="Z225"/>
    </row>
    <row r="226" spans="1:26" ht="12.75" customHeight="1" x14ac:dyDescent="0.2">
      <c r="A226" s="59"/>
      <c r="B226" s="59"/>
      <c r="C226" s="59"/>
      <c r="D226" s="59"/>
      <c r="E226" s="59"/>
      <c r="F226" s="59"/>
      <c r="G226" s="59"/>
      <c r="H226" s="59"/>
      <c r="I226" s="59"/>
      <c r="J226" s="59"/>
      <c r="K226" s="59"/>
      <c r="L226" s="59"/>
      <c r="M226" s="59"/>
      <c r="N226" s="59"/>
      <c r="O226" s="59"/>
      <c r="P226" s="59"/>
      <c r="Q226" s="59"/>
      <c r="R226"/>
      <c r="S226"/>
      <c r="T226"/>
      <c r="U226"/>
      <c r="V226"/>
      <c r="W226"/>
      <c r="X226"/>
      <c r="Y226"/>
      <c r="Z226"/>
    </row>
    <row r="227" spans="1:26" ht="12.75" customHeight="1" x14ac:dyDescent="0.2">
      <c r="A227" s="59"/>
      <c r="B227" s="59"/>
      <c r="C227" s="59"/>
      <c r="D227" s="59"/>
      <c r="E227" s="59"/>
      <c r="F227" s="59"/>
      <c r="G227" s="59"/>
      <c r="H227" s="59"/>
      <c r="I227" s="59"/>
      <c r="J227" s="59"/>
      <c r="K227" s="59"/>
      <c r="L227" s="59"/>
      <c r="M227" s="59"/>
      <c r="N227" s="59"/>
      <c r="O227" s="59"/>
      <c r="P227" s="59"/>
      <c r="Q227" s="59"/>
      <c r="R227"/>
      <c r="S227"/>
      <c r="T227"/>
      <c r="U227"/>
      <c r="V227"/>
      <c r="W227"/>
      <c r="X227"/>
      <c r="Y227"/>
      <c r="Z227"/>
    </row>
    <row r="228" spans="1:26" ht="12.75" customHeight="1" x14ac:dyDescent="0.2">
      <c r="A228" s="59"/>
      <c r="B228" s="59"/>
      <c r="C228" s="59"/>
      <c r="D228" s="59"/>
      <c r="E228" s="59"/>
      <c r="F228" s="59"/>
      <c r="G228" s="59"/>
      <c r="H228" s="59"/>
      <c r="I228" s="59"/>
      <c r="J228" s="59"/>
      <c r="K228" s="59"/>
      <c r="L228" s="59"/>
      <c r="M228" s="59"/>
      <c r="N228" s="59"/>
      <c r="O228" s="59"/>
      <c r="P228" s="59"/>
      <c r="Q228" s="59"/>
      <c r="R228"/>
      <c r="S228"/>
      <c r="T228"/>
      <c r="U228"/>
      <c r="V228"/>
      <c r="W228"/>
      <c r="X228"/>
      <c r="Y228"/>
      <c r="Z228"/>
    </row>
    <row r="229" spans="1:26" ht="12.75" customHeight="1" x14ac:dyDescent="0.2">
      <c r="A229" s="59"/>
      <c r="B229" s="59"/>
      <c r="C229" s="59"/>
      <c r="D229" s="59"/>
      <c r="E229" s="59"/>
      <c r="F229" s="59"/>
      <c r="G229" s="59"/>
      <c r="H229" s="59"/>
      <c r="I229" s="59"/>
      <c r="J229" s="59"/>
      <c r="K229" s="59"/>
      <c r="L229" s="59"/>
      <c r="M229" s="59"/>
      <c r="N229" s="59"/>
      <c r="O229" s="59"/>
      <c r="P229" s="59"/>
      <c r="Q229" s="59"/>
      <c r="R229"/>
      <c r="S229"/>
      <c r="T229"/>
      <c r="U229"/>
      <c r="V229"/>
      <c r="W229"/>
      <c r="X229"/>
      <c r="Y229"/>
      <c r="Z229"/>
    </row>
    <row r="230" spans="1:26" ht="12.75" customHeight="1" x14ac:dyDescent="0.2">
      <c r="A230" s="59"/>
      <c r="B230" s="59"/>
      <c r="C230" s="59"/>
      <c r="D230" s="59"/>
      <c r="E230" s="59"/>
      <c r="F230" s="59"/>
      <c r="G230" s="59"/>
      <c r="H230" s="59"/>
      <c r="I230" s="59"/>
      <c r="J230" s="59"/>
      <c r="K230" s="59"/>
      <c r="L230" s="59"/>
      <c r="M230" s="59"/>
      <c r="N230" s="59"/>
      <c r="O230" s="59"/>
      <c r="P230" s="59"/>
      <c r="Q230" s="59"/>
      <c r="R230"/>
      <c r="S230"/>
      <c r="T230"/>
      <c r="U230"/>
      <c r="V230"/>
      <c r="W230"/>
      <c r="X230"/>
      <c r="Y230"/>
      <c r="Z230"/>
    </row>
    <row r="231" spans="1:26" ht="12.75" customHeight="1" x14ac:dyDescent="0.2">
      <c r="A231" s="59"/>
      <c r="B231" s="59"/>
      <c r="C231" s="59"/>
      <c r="D231" s="59"/>
      <c r="E231" s="59"/>
      <c r="F231" s="59"/>
      <c r="G231" s="59"/>
      <c r="H231" s="59"/>
      <c r="I231" s="59"/>
      <c r="J231" s="59"/>
      <c r="K231" s="59"/>
      <c r="L231" s="59"/>
      <c r="M231" s="59"/>
      <c r="N231" s="59"/>
      <c r="O231" s="59"/>
      <c r="P231" s="59"/>
      <c r="Q231" s="59"/>
      <c r="R231"/>
      <c r="S231"/>
      <c r="T231"/>
      <c r="U231"/>
      <c r="V231"/>
      <c r="W231"/>
      <c r="X231"/>
      <c r="Y231"/>
      <c r="Z231"/>
    </row>
    <row r="232" spans="1:26" ht="12.75" customHeight="1" x14ac:dyDescent="0.2">
      <c r="A232" s="59"/>
      <c r="B232" s="59"/>
      <c r="C232" s="59"/>
      <c r="D232" s="59"/>
      <c r="E232" s="59"/>
      <c r="F232" s="59"/>
      <c r="G232" s="59"/>
      <c r="H232" s="59"/>
      <c r="I232" s="59"/>
      <c r="J232" s="59"/>
      <c r="K232" s="59"/>
      <c r="L232" s="59"/>
      <c r="M232" s="59"/>
      <c r="N232" s="59"/>
      <c r="O232" s="59"/>
      <c r="P232" s="59"/>
      <c r="Q232" s="59"/>
      <c r="R232"/>
      <c r="S232"/>
      <c r="T232"/>
      <c r="U232"/>
      <c r="V232"/>
      <c r="W232"/>
      <c r="X232"/>
      <c r="Y232"/>
      <c r="Z232"/>
    </row>
    <row r="233" spans="1:26" ht="12.75" customHeight="1" x14ac:dyDescent="0.2">
      <c r="A233" s="59"/>
      <c r="B233" s="59"/>
      <c r="C233" s="59"/>
      <c r="D233" s="59"/>
      <c r="E233" s="59"/>
      <c r="F233" s="59"/>
      <c r="G233" s="59"/>
      <c r="H233" s="59"/>
      <c r="I233" s="59"/>
      <c r="J233" s="59"/>
      <c r="K233" s="59"/>
      <c r="L233" s="59"/>
      <c r="M233" s="59"/>
      <c r="N233" s="59"/>
      <c r="O233" s="59"/>
      <c r="P233" s="59"/>
      <c r="Q233" s="59"/>
      <c r="R233"/>
      <c r="S233"/>
      <c r="T233"/>
      <c r="U233"/>
      <c r="V233"/>
      <c r="W233"/>
      <c r="X233"/>
      <c r="Y233"/>
      <c r="Z233"/>
    </row>
    <row r="234" spans="1:26" ht="12.75" customHeight="1" x14ac:dyDescent="0.2">
      <c r="A234" s="59"/>
      <c r="B234" s="59"/>
      <c r="C234" s="59"/>
      <c r="D234" s="59"/>
      <c r="E234" s="59"/>
      <c r="F234" s="59"/>
      <c r="G234" s="59"/>
      <c r="H234" s="59"/>
      <c r="I234" s="59"/>
      <c r="J234" s="59"/>
      <c r="K234" s="59"/>
      <c r="L234" s="59"/>
      <c r="M234" s="59"/>
      <c r="N234" s="59"/>
      <c r="O234" s="59"/>
      <c r="P234" s="59"/>
      <c r="Q234" s="59"/>
      <c r="R234"/>
      <c r="S234"/>
      <c r="T234"/>
      <c r="U234"/>
      <c r="V234"/>
      <c r="W234"/>
      <c r="X234"/>
      <c r="Y234"/>
      <c r="Z234"/>
    </row>
    <row r="235" spans="1:26" ht="12.75" customHeight="1" x14ac:dyDescent="0.2">
      <c r="A235" s="59"/>
      <c r="B235" s="59"/>
      <c r="C235" s="59"/>
      <c r="D235" s="59"/>
      <c r="E235" s="59"/>
      <c r="F235" s="59"/>
      <c r="G235" s="59"/>
      <c r="H235" s="59"/>
      <c r="I235" s="59"/>
      <c r="J235" s="59"/>
      <c r="K235" s="59"/>
      <c r="L235" s="59"/>
      <c r="M235" s="59"/>
      <c r="N235" s="59"/>
      <c r="O235" s="59"/>
      <c r="P235" s="59"/>
      <c r="Q235" s="59"/>
      <c r="R235"/>
      <c r="S235"/>
      <c r="T235"/>
      <c r="U235"/>
      <c r="V235"/>
      <c r="W235"/>
      <c r="X235"/>
      <c r="Y235"/>
      <c r="Z235"/>
    </row>
    <row r="236" spans="1:26" ht="12.75" customHeight="1" x14ac:dyDescent="0.2">
      <c r="A236" s="59"/>
      <c r="B236" s="59"/>
      <c r="C236" s="59"/>
      <c r="D236" s="59"/>
      <c r="E236" s="59"/>
      <c r="F236" s="59"/>
      <c r="G236" s="59"/>
      <c r="H236" s="59"/>
      <c r="I236" s="59"/>
      <c r="J236" s="59"/>
      <c r="K236" s="59"/>
      <c r="L236" s="59"/>
      <c r="M236" s="59"/>
      <c r="N236" s="59"/>
      <c r="O236" s="59"/>
      <c r="P236" s="59"/>
      <c r="Q236" s="59"/>
      <c r="R236"/>
      <c r="S236"/>
      <c r="T236"/>
      <c r="U236"/>
      <c r="V236"/>
      <c r="W236"/>
      <c r="X236"/>
      <c r="Y236"/>
      <c r="Z236"/>
    </row>
    <row r="237" spans="1:26" ht="12.75" customHeight="1" x14ac:dyDescent="0.2">
      <c r="A237" s="59"/>
      <c r="B237" s="59"/>
      <c r="C237" s="59"/>
      <c r="D237" s="59"/>
      <c r="E237" s="59"/>
      <c r="F237" s="59"/>
      <c r="G237" s="59"/>
      <c r="H237" s="59"/>
      <c r="I237" s="59"/>
      <c r="J237" s="59"/>
      <c r="K237" s="59"/>
      <c r="L237" s="59"/>
      <c r="M237" s="59"/>
      <c r="N237" s="59"/>
      <c r="O237" s="59"/>
      <c r="P237" s="59"/>
      <c r="Q237" s="59"/>
      <c r="R237"/>
      <c r="S237"/>
      <c r="T237"/>
      <c r="U237"/>
      <c r="V237"/>
      <c r="W237"/>
      <c r="X237"/>
      <c r="Y237"/>
      <c r="Z237"/>
    </row>
    <row r="238" spans="1:26" ht="12.75" customHeight="1" x14ac:dyDescent="0.2">
      <c r="A238" s="59"/>
      <c r="B238" s="59"/>
      <c r="C238" s="59"/>
      <c r="D238" s="59"/>
      <c r="E238" s="59"/>
      <c r="F238" s="59"/>
      <c r="G238" s="59"/>
      <c r="H238" s="59"/>
      <c r="I238" s="59"/>
      <c r="J238" s="59"/>
      <c r="K238" s="59"/>
      <c r="L238" s="59"/>
      <c r="M238" s="59"/>
      <c r="N238" s="59"/>
      <c r="O238" s="59"/>
      <c r="P238" s="59"/>
      <c r="Q238" s="59"/>
      <c r="R238"/>
      <c r="S238"/>
      <c r="T238"/>
      <c r="U238"/>
      <c r="V238"/>
      <c r="W238"/>
      <c r="X238"/>
      <c r="Y238"/>
      <c r="Z238"/>
    </row>
    <row r="239" spans="1:26" ht="12.75" customHeight="1" x14ac:dyDescent="0.2">
      <c r="A239" s="59"/>
      <c r="B239" s="59"/>
      <c r="C239" s="59"/>
      <c r="D239" s="59"/>
      <c r="E239" s="59"/>
      <c r="F239" s="59"/>
      <c r="G239" s="59"/>
      <c r="H239" s="59"/>
      <c r="I239" s="59"/>
      <c r="J239" s="59"/>
      <c r="K239" s="59"/>
      <c r="L239" s="59"/>
      <c r="M239" s="59"/>
      <c r="N239" s="59"/>
      <c r="O239" s="59"/>
      <c r="P239" s="59"/>
      <c r="Q239" s="59"/>
      <c r="R239"/>
      <c r="S239"/>
      <c r="T239"/>
      <c r="U239"/>
      <c r="V239"/>
      <c r="W239"/>
      <c r="X239"/>
      <c r="Y239"/>
      <c r="Z239"/>
    </row>
    <row r="240" spans="1:26" ht="12.75" customHeight="1" x14ac:dyDescent="0.2">
      <c r="A240" s="59"/>
      <c r="B240" s="59"/>
      <c r="C240" s="59"/>
      <c r="D240" s="59"/>
      <c r="E240" s="59"/>
      <c r="F240" s="59"/>
      <c r="G240" s="59"/>
      <c r="H240" s="59"/>
      <c r="I240" s="59"/>
      <c r="J240" s="59"/>
      <c r="K240" s="59"/>
      <c r="L240" s="59"/>
      <c r="M240" s="59"/>
      <c r="N240" s="59"/>
      <c r="O240" s="59"/>
      <c r="P240" s="59"/>
      <c r="Q240" s="59"/>
      <c r="R240"/>
      <c r="S240"/>
      <c r="T240"/>
      <c r="U240"/>
      <c r="V240"/>
      <c r="W240"/>
      <c r="X240"/>
      <c r="Y240"/>
      <c r="Z240"/>
    </row>
    <row r="241" spans="1:26" ht="12.75" customHeight="1" x14ac:dyDescent="0.2">
      <c r="A241" s="59"/>
      <c r="B241" s="59"/>
      <c r="C241" s="59"/>
      <c r="D241" s="59"/>
      <c r="E241" s="59"/>
      <c r="F241" s="59"/>
      <c r="G241" s="59"/>
      <c r="H241" s="59"/>
      <c r="I241" s="59"/>
      <c r="J241" s="59"/>
      <c r="K241" s="59"/>
      <c r="L241" s="59"/>
      <c r="M241" s="59"/>
      <c r="N241" s="59"/>
      <c r="O241" s="59"/>
      <c r="P241" s="59"/>
      <c r="Q241" s="59"/>
      <c r="R241"/>
      <c r="S241"/>
      <c r="T241"/>
      <c r="U241"/>
      <c r="V241"/>
      <c r="W241"/>
      <c r="X241"/>
      <c r="Y241"/>
      <c r="Z241"/>
    </row>
    <row r="242" spans="1:26" ht="12.75" customHeight="1" x14ac:dyDescent="0.2">
      <c r="A242" s="59"/>
      <c r="B242" s="59"/>
      <c r="C242" s="59"/>
      <c r="D242" s="59"/>
      <c r="E242" s="59"/>
      <c r="F242" s="59"/>
      <c r="G242" s="59"/>
      <c r="H242" s="59"/>
      <c r="I242" s="59"/>
      <c r="J242" s="59"/>
      <c r="K242" s="59"/>
      <c r="L242" s="59"/>
      <c r="M242" s="59"/>
      <c r="N242" s="59"/>
      <c r="O242" s="59"/>
      <c r="P242" s="59"/>
      <c r="Q242" s="59"/>
      <c r="R242"/>
      <c r="S242"/>
      <c r="T242"/>
      <c r="U242"/>
      <c r="V242"/>
      <c r="W242"/>
      <c r="X242"/>
      <c r="Y242"/>
      <c r="Z242"/>
    </row>
    <row r="243" spans="1:26" ht="12.75" customHeight="1" x14ac:dyDescent="0.2">
      <c r="A243" s="59"/>
      <c r="B243" s="59"/>
      <c r="C243" s="59"/>
      <c r="D243" s="59"/>
      <c r="E243" s="59"/>
      <c r="F243" s="59"/>
      <c r="G243" s="59"/>
      <c r="H243" s="59"/>
      <c r="I243" s="59"/>
      <c r="J243" s="59"/>
      <c r="K243" s="59"/>
      <c r="L243" s="59"/>
      <c r="M243" s="59"/>
      <c r="N243" s="59"/>
      <c r="O243" s="59"/>
      <c r="P243" s="59"/>
      <c r="Q243" s="59"/>
      <c r="R243"/>
      <c r="S243"/>
      <c r="T243"/>
      <c r="U243"/>
      <c r="V243"/>
      <c r="W243"/>
      <c r="X243"/>
      <c r="Y243"/>
      <c r="Z243"/>
    </row>
    <row r="244" spans="1:26" ht="12.75" customHeight="1" x14ac:dyDescent="0.2">
      <c r="A244" s="59"/>
      <c r="B244" s="59"/>
      <c r="C244" s="59"/>
      <c r="D244" s="59"/>
      <c r="E244" s="59"/>
      <c r="F244" s="59"/>
      <c r="G244" s="59"/>
      <c r="H244" s="59"/>
      <c r="I244" s="59"/>
      <c r="J244" s="59"/>
      <c r="K244" s="59"/>
      <c r="L244" s="59"/>
      <c r="M244" s="59"/>
      <c r="N244" s="59"/>
      <c r="O244" s="59"/>
      <c r="P244" s="59"/>
      <c r="Q244" s="59"/>
      <c r="R244"/>
      <c r="S244"/>
      <c r="T244"/>
      <c r="U244"/>
      <c r="V244"/>
      <c r="W244"/>
      <c r="X244"/>
      <c r="Y244"/>
      <c r="Z244"/>
    </row>
    <row r="245" spans="1:26" ht="12.75" customHeight="1" x14ac:dyDescent="0.2">
      <c r="A245" s="59"/>
      <c r="B245" s="59"/>
      <c r="C245" s="59"/>
      <c r="D245" s="59"/>
      <c r="E245" s="59"/>
      <c r="F245" s="59"/>
      <c r="G245" s="59"/>
      <c r="H245" s="59"/>
      <c r="I245" s="59"/>
      <c r="J245" s="59"/>
      <c r="K245" s="59"/>
      <c r="L245" s="59"/>
      <c r="M245" s="59"/>
      <c r="N245" s="59"/>
      <c r="O245" s="59"/>
      <c r="P245" s="59"/>
      <c r="Q245" s="59"/>
      <c r="R245"/>
      <c r="S245"/>
      <c r="T245"/>
      <c r="U245"/>
      <c r="V245"/>
      <c r="W245"/>
      <c r="X245"/>
      <c r="Y245"/>
      <c r="Z245"/>
    </row>
    <row r="246" spans="1:26" ht="15.75" customHeight="1" x14ac:dyDescent="0.2">
      <c r="R246"/>
      <c r="S246"/>
      <c r="T246"/>
      <c r="U246"/>
      <c r="V246"/>
      <c r="W246"/>
      <c r="X246"/>
      <c r="Y246"/>
      <c r="Z246"/>
    </row>
    <row r="247" spans="1:26" ht="15.75" customHeight="1" x14ac:dyDescent="0.2">
      <c r="R247"/>
      <c r="S247"/>
      <c r="T247"/>
      <c r="U247"/>
      <c r="V247"/>
      <c r="W247"/>
      <c r="X247"/>
      <c r="Y247"/>
      <c r="Z247"/>
    </row>
    <row r="248" spans="1:26" ht="15.75" customHeight="1" x14ac:dyDescent="0.2">
      <c r="R248"/>
      <c r="S248"/>
      <c r="T248"/>
      <c r="U248"/>
      <c r="V248"/>
      <c r="W248"/>
      <c r="X248"/>
      <c r="Y248"/>
      <c r="Z248"/>
    </row>
    <row r="249" spans="1:26" ht="15.75" customHeight="1" x14ac:dyDescent="0.2">
      <c r="R249"/>
      <c r="S249"/>
      <c r="T249"/>
      <c r="U249"/>
      <c r="V249"/>
      <c r="W249"/>
      <c r="X249"/>
      <c r="Y249"/>
      <c r="Z249"/>
    </row>
    <row r="250" spans="1:26" ht="15.75" customHeight="1" x14ac:dyDescent="0.2">
      <c r="R250"/>
      <c r="S250"/>
      <c r="T250"/>
      <c r="U250"/>
      <c r="V250"/>
      <c r="W250"/>
      <c r="X250"/>
      <c r="Y250"/>
      <c r="Z250"/>
    </row>
    <row r="251" spans="1:26" ht="15.75" customHeight="1" x14ac:dyDescent="0.2">
      <c r="R251"/>
      <c r="S251"/>
      <c r="T251"/>
      <c r="U251"/>
      <c r="V251"/>
      <c r="W251"/>
      <c r="X251"/>
      <c r="Y251"/>
      <c r="Z251"/>
    </row>
    <row r="252" spans="1:26" ht="15.75" customHeight="1" x14ac:dyDescent="0.2">
      <c r="R252"/>
      <c r="S252"/>
      <c r="T252"/>
      <c r="U252"/>
      <c r="V252"/>
      <c r="W252"/>
      <c r="X252"/>
      <c r="Y252"/>
      <c r="Z252"/>
    </row>
    <row r="253" spans="1:26" ht="15.75" customHeight="1" x14ac:dyDescent="0.2">
      <c r="R253"/>
      <c r="S253"/>
      <c r="T253"/>
      <c r="U253"/>
      <c r="V253"/>
      <c r="W253"/>
      <c r="X253"/>
      <c r="Y253"/>
      <c r="Z253"/>
    </row>
    <row r="254" spans="1:26" ht="15.75" customHeight="1" x14ac:dyDescent="0.2">
      <c r="R254"/>
      <c r="S254"/>
      <c r="T254"/>
      <c r="U254"/>
      <c r="V254"/>
      <c r="W254"/>
      <c r="X254"/>
      <c r="Y254"/>
      <c r="Z254"/>
    </row>
    <row r="255" spans="1:26" ht="15.75" customHeight="1" x14ac:dyDescent="0.2">
      <c r="R255"/>
      <c r="S255"/>
      <c r="T255"/>
      <c r="U255"/>
      <c r="V255"/>
      <c r="W255"/>
      <c r="X255"/>
      <c r="Y255"/>
      <c r="Z255"/>
    </row>
    <row r="256" spans="1:26" ht="15.75" customHeight="1" x14ac:dyDescent="0.2">
      <c r="R256"/>
      <c r="S256"/>
      <c r="T256"/>
      <c r="U256"/>
      <c r="V256"/>
      <c r="W256"/>
      <c r="X256"/>
      <c r="Y256"/>
      <c r="Z256"/>
    </row>
    <row r="257" spans="18:26" ht="15.75" customHeight="1" x14ac:dyDescent="0.2">
      <c r="R257"/>
      <c r="S257"/>
      <c r="T257"/>
      <c r="U257"/>
      <c r="V257"/>
      <c r="W257"/>
      <c r="X257"/>
      <c r="Y257"/>
      <c r="Z257"/>
    </row>
    <row r="258" spans="18:26" ht="15.75" customHeight="1" x14ac:dyDescent="0.2">
      <c r="R258"/>
      <c r="S258"/>
      <c r="T258"/>
      <c r="U258"/>
      <c r="V258"/>
      <c r="W258"/>
      <c r="X258"/>
      <c r="Y258"/>
      <c r="Z258"/>
    </row>
    <row r="259" spans="18:26" ht="15.75" customHeight="1" x14ac:dyDescent="0.2">
      <c r="R259"/>
      <c r="S259"/>
      <c r="T259"/>
      <c r="U259"/>
      <c r="V259"/>
      <c r="W259"/>
      <c r="X259"/>
      <c r="Y259"/>
      <c r="Z259"/>
    </row>
    <row r="260" spans="18:26" ht="15.75" customHeight="1" x14ac:dyDescent="0.2">
      <c r="R260"/>
      <c r="S260"/>
      <c r="T260"/>
      <c r="U260"/>
      <c r="V260"/>
      <c r="W260"/>
      <c r="X260"/>
      <c r="Y260"/>
      <c r="Z260"/>
    </row>
    <row r="261" spans="18:26" ht="15.75" customHeight="1" x14ac:dyDescent="0.2">
      <c r="R261"/>
      <c r="S261"/>
      <c r="T261"/>
      <c r="U261"/>
      <c r="V261"/>
      <c r="W261"/>
      <c r="X261"/>
      <c r="Y261"/>
      <c r="Z261"/>
    </row>
    <row r="262" spans="18:26" ht="15.75" customHeight="1" x14ac:dyDescent="0.2">
      <c r="R262"/>
      <c r="S262"/>
      <c r="T262"/>
      <c r="U262"/>
      <c r="V262"/>
      <c r="W262"/>
      <c r="X262"/>
      <c r="Y262"/>
      <c r="Z262"/>
    </row>
    <row r="263" spans="18:26" ht="15.75" customHeight="1" x14ac:dyDescent="0.2">
      <c r="R263"/>
      <c r="S263"/>
      <c r="T263"/>
      <c r="U263"/>
      <c r="V263"/>
      <c r="W263"/>
      <c r="X263"/>
      <c r="Y263"/>
      <c r="Z263"/>
    </row>
    <row r="264" spans="18:26" ht="15.75" customHeight="1" x14ac:dyDescent="0.2">
      <c r="R264"/>
      <c r="S264"/>
      <c r="T264"/>
      <c r="U264"/>
      <c r="V264"/>
      <c r="W264"/>
      <c r="X264"/>
      <c r="Y264"/>
      <c r="Z264"/>
    </row>
    <row r="265" spans="18:26" ht="15.75" customHeight="1" x14ac:dyDescent="0.2">
      <c r="R265"/>
      <c r="S265"/>
      <c r="T265"/>
      <c r="U265"/>
      <c r="V265"/>
      <c r="W265"/>
      <c r="X265"/>
      <c r="Y265"/>
      <c r="Z265"/>
    </row>
    <row r="266" spans="18:26" ht="15.75" customHeight="1" x14ac:dyDescent="0.2">
      <c r="R266"/>
      <c r="S266"/>
      <c r="T266"/>
      <c r="U266"/>
      <c r="V266"/>
      <c r="W266"/>
      <c r="X266"/>
      <c r="Y266"/>
      <c r="Z266"/>
    </row>
    <row r="267" spans="18:26" ht="15.75" customHeight="1" x14ac:dyDescent="0.2">
      <c r="R267"/>
      <c r="S267"/>
      <c r="T267"/>
      <c r="U267"/>
      <c r="V267"/>
      <c r="W267"/>
      <c r="X267"/>
      <c r="Y267"/>
      <c r="Z267"/>
    </row>
    <row r="268" spans="18:26" ht="15.75" customHeight="1" x14ac:dyDescent="0.2">
      <c r="R268"/>
      <c r="S268"/>
      <c r="T268"/>
      <c r="U268"/>
      <c r="V268"/>
      <c r="W268"/>
      <c r="X268"/>
      <c r="Y268"/>
      <c r="Z268"/>
    </row>
    <row r="269" spans="18:26" ht="15.75" customHeight="1" x14ac:dyDescent="0.2">
      <c r="R269"/>
      <c r="S269"/>
      <c r="T269"/>
      <c r="U269"/>
      <c r="V269"/>
      <c r="W269"/>
      <c r="X269"/>
      <c r="Y269"/>
      <c r="Z269"/>
    </row>
    <row r="270" spans="18:26" ht="15.75" customHeight="1" x14ac:dyDescent="0.2">
      <c r="R270"/>
      <c r="S270"/>
      <c r="T270"/>
      <c r="U270"/>
      <c r="V270"/>
      <c r="W270"/>
      <c r="X270"/>
      <c r="Y270"/>
      <c r="Z270"/>
    </row>
    <row r="271" spans="18:26" ht="15.75" customHeight="1" x14ac:dyDescent="0.2">
      <c r="R271"/>
      <c r="S271"/>
      <c r="T271"/>
      <c r="U271"/>
      <c r="V271"/>
      <c r="W271"/>
      <c r="X271"/>
      <c r="Y271"/>
      <c r="Z271"/>
    </row>
    <row r="272" spans="18:26" ht="15.75" customHeight="1" x14ac:dyDescent="0.2">
      <c r="R272"/>
      <c r="S272"/>
      <c r="T272"/>
      <c r="U272"/>
      <c r="V272"/>
      <c r="W272"/>
      <c r="X272"/>
      <c r="Y272"/>
      <c r="Z272"/>
    </row>
    <row r="273" spans="18:26" ht="15.75" customHeight="1" x14ac:dyDescent="0.2">
      <c r="R273"/>
      <c r="S273"/>
      <c r="T273"/>
      <c r="U273"/>
      <c r="V273"/>
      <c r="W273"/>
      <c r="X273"/>
      <c r="Y273"/>
      <c r="Z273"/>
    </row>
    <row r="274" spans="18:26" ht="15.75" customHeight="1" x14ac:dyDescent="0.2">
      <c r="R274"/>
      <c r="S274"/>
      <c r="T274"/>
      <c r="U274"/>
      <c r="V274"/>
      <c r="W274"/>
      <c r="X274"/>
      <c r="Y274"/>
      <c r="Z274"/>
    </row>
    <row r="275" spans="18:26" ht="15.75" customHeight="1" x14ac:dyDescent="0.2">
      <c r="R275"/>
      <c r="S275"/>
      <c r="T275"/>
      <c r="U275"/>
      <c r="V275"/>
      <c r="W275"/>
      <c r="X275"/>
      <c r="Y275"/>
      <c r="Z275"/>
    </row>
    <row r="276" spans="18:26" ht="15.75" customHeight="1" x14ac:dyDescent="0.2">
      <c r="R276"/>
      <c r="S276"/>
      <c r="T276"/>
      <c r="U276"/>
      <c r="V276"/>
      <c r="W276"/>
      <c r="X276"/>
      <c r="Y276"/>
      <c r="Z276"/>
    </row>
    <row r="277" spans="18:26" ht="15.75" customHeight="1" x14ac:dyDescent="0.2">
      <c r="R277"/>
      <c r="S277"/>
      <c r="T277"/>
      <c r="U277"/>
      <c r="V277"/>
      <c r="W277"/>
      <c r="X277"/>
      <c r="Y277"/>
      <c r="Z277"/>
    </row>
    <row r="278" spans="18:26" ht="15.75" customHeight="1" x14ac:dyDescent="0.2">
      <c r="R278"/>
      <c r="S278"/>
      <c r="T278"/>
      <c r="U278"/>
      <c r="V278"/>
      <c r="W278"/>
      <c r="X278"/>
      <c r="Y278"/>
      <c r="Z278"/>
    </row>
    <row r="279" spans="18:26" ht="15.75" customHeight="1" x14ac:dyDescent="0.2">
      <c r="R279"/>
      <c r="S279"/>
      <c r="T279"/>
      <c r="U279"/>
      <c r="V279"/>
      <c r="W279"/>
      <c r="X279"/>
      <c r="Y279"/>
      <c r="Z279"/>
    </row>
    <row r="280" spans="18:26" ht="15.75" customHeight="1" x14ac:dyDescent="0.2">
      <c r="R280"/>
      <c r="S280"/>
      <c r="T280"/>
      <c r="U280"/>
      <c r="V280"/>
      <c r="W280"/>
      <c r="X280"/>
      <c r="Y280"/>
      <c r="Z280"/>
    </row>
    <row r="281" spans="18:26" ht="15.75" customHeight="1" x14ac:dyDescent="0.2">
      <c r="R281"/>
      <c r="S281"/>
      <c r="T281"/>
      <c r="U281"/>
      <c r="V281"/>
      <c r="W281"/>
      <c r="X281"/>
      <c r="Y281"/>
      <c r="Z281"/>
    </row>
    <row r="282" spans="18:26" ht="15.75" customHeight="1" x14ac:dyDescent="0.2">
      <c r="R282"/>
      <c r="S282"/>
      <c r="T282"/>
      <c r="U282"/>
      <c r="V282"/>
      <c r="W282"/>
      <c r="X282"/>
      <c r="Y282"/>
      <c r="Z282"/>
    </row>
    <row r="283" spans="18:26" ht="15.75" customHeight="1" x14ac:dyDescent="0.2">
      <c r="R283"/>
      <c r="S283"/>
      <c r="T283"/>
      <c r="U283"/>
      <c r="V283"/>
      <c r="W283"/>
      <c r="X283"/>
      <c r="Y283"/>
      <c r="Z283"/>
    </row>
    <row r="284" spans="18:26" ht="15.75" customHeight="1" x14ac:dyDescent="0.2">
      <c r="R284"/>
      <c r="S284"/>
      <c r="T284"/>
      <c r="U284"/>
      <c r="V284"/>
      <c r="W284"/>
      <c r="X284"/>
      <c r="Y284"/>
      <c r="Z284"/>
    </row>
    <row r="285" spans="18:26" ht="15.75" customHeight="1" x14ac:dyDescent="0.2">
      <c r="R285"/>
      <c r="S285"/>
      <c r="T285"/>
      <c r="U285"/>
      <c r="V285"/>
      <c r="W285"/>
      <c r="X285"/>
      <c r="Y285"/>
      <c r="Z285"/>
    </row>
    <row r="286" spans="18:26" ht="15.75" customHeight="1" x14ac:dyDescent="0.2">
      <c r="R286"/>
      <c r="S286"/>
      <c r="T286"/>
      <c r="U286"/>
      <c r="V286"/>
      <c r="W286"/>
      <c r="X286"/>
      <c r="Y286"/>
      <c r="Z286"/>
    </row>
    <row r="287" spans="18:26" ht="15.75" customHeight="1" x14ac:dyDescent="0.2">
      <c r="R287"/>
      <c r="S287"/>
      <c r="T287"/>
      <c r="U287"/>
      <c r="V287"/>
      <c r="W287"/>
      <c r="X287"/>
      <c r="Y287"/>
      <c r="Z287"/>
    </row>
    <row r="288" spans="18:26" ht="15.75" customHeight="1" x14ac:dyDescent="0.2">
      <c r="R288"/>
      <c r="S288"/>
      <c r="T288"/>
      <c r="U288"/>
      <c r="V288"/>
      <c r="W288"/>
      <c r="X288"/>
      <c r="Y288"/>
      <c r="Z288"/>
    </row>
    <row r="289" spans="18:26" ht="15.75" customHeight="1" x14ac:dyDescent="0.2">
      <c r="R289"/>
      <c r="S289"/>
      <c r="T289"/>
      <c r="U289"/>
      <c r="V289"/>
      <c r="W289"/>
      <c r="X289"/>
      <c r="Y289"/>
      <c r="Z289"/>
    </row>
    <row r="290" spans="18:26" ht="15.75" customHeight="1" x14ac:dyDescent="0.2">
      <c r="R290"/>
      <c r="S290"/>
      <c r="T290"/>
      <c r="U290"/>
      <c r="V290"/>
      <c r="W290"/>
      <c r="X290"/>
      <c r="Y290"/>
      <c r="Z290"/>
    </row>
    <row r="291" spans="18:26" ht="15.75" customHeight="1" x14ac:dyDescent="0.2">
      <c r="R291"/>
      <c r="S291"/>
      <c r="T291"/>
      <c r="U291"/>
      <c r="V291"/>
      <c r="W291"/>
      <c r="X291"/>
      <c r="Y291"/>
      <c r="Z291"/>
    </row>
    <row r="292" spans="18:26" ht="15.75" customHeight="1" x14ac:dyDescent="0.2">
      <c r="R292"/>
      <c r="S292"/>
      <c r="T292"/>
      <c r="U292"/>
      <c r="V292"/>
      <c r="W292"/>
      <c r="X292"/>
      <c r="Y292"/>
      <c r="Z292"/>
    </row>
    <row r="293" spans="18:26" ht="15.75" customHeight="1" x14ac:dyDescent="0.2">
      <c r="R293"/>
      <c r="S293"/>
      <c r="T293"/>
      <c r="U293"/>
      <c r="V293"/>
      <c r="W293"/>
      <c r="X293"/>
      <c r="Y293"/>
      <c r="Z293"/>
    </row>
    <row r="294" spans="18:26" ht="15.75" customHeight="1" x14ac:dyDescent="0.2">
      <c r="R294"/>
      <c r="S294"/>
      <c r="T294"/>
      <c r="U294"/>
      <c r="V294"/>
      <c r="W294"/>
      <c r="X294"/>
      <c r="Y294"/>
      <c r="Z294"/>
    </row>
    <row r="295" spans="18:26" ht="15.75" customHeight="1" x14ac:dyDescent="0.2">
      <c r="R295"/>
      <c r="S295"/>
      <c r="T295"/>
      <c r="U295"/>
      <c r="V295"/>
      <c r="W295"/>
      <c r="X295"/>
      <c r="Y295"/>
      <c r="Z295"/>
    </row>
    <row r="296" spans="18:26" ht="15.75" customHeight="1" x14ac:dyDescent="0.2">
      <c r="R296"/>
      <c r="S296"/>
      <c r="T296"/>
      <c r="U296"/>
      <c r="V296"/>
      <c r="W296"/>
      <c r="X296"/>
      <c r="Y296"/>
      <c r="Z296"/>
    </row>
    <row r="297" spans="18:26" ht="15.75" customHeight="1" x14ac:dyDescent="0.2">
      <c r="R297"/>
      <c r="S297"/>
      <c r="T297"/>
      <c r="U297"/>
      <c r="V297"/>
      <c r="W297"/>
      <c r="X297"/>
      <c r="Y297"/>
      <c r="Z297"/>
    </row>
    <row r="298" spans="18:26" ht="15.75" customHeight="1" x14ac:dyDescent="0.2">
      <c r="R298"/>
      <c r="S298"/>
      <c r="T298"/>
      <c r="U298"/>
      <c r="V298"/>
      <c r="W298"/>
      <c r="X298"/>
      <c r="Y298"/>
      <c r="Z298"/>
    </row>
    <row r="299" spans="18:26" ht="15.75" customHeight="1" x14ac:dyDescent="0.2">
      <c r="R299"/>
      <c r="S299"/>
      <c r="T299"/>
      <c r="U299"/>
      <c r="V299"/>
      <c r="W299"/>
      <c r="X299"/>
      <c r="Y299"/>
      <c r="Z299"/>
    </row>
    <row r="300" spans="18:26" ht="15.75" customHeight="1" x14ac:dyDescent="0.2">
      <c r="R300"/>
      <c r="S300"/>
      <c r="T300"/>
      <c r="U300"/>
      <c r="V300"/>
      <c r="W300"/>
      <c r="X300"/>
      <c r="Y300"/>
      <c r="Z300"/>
    </row>
    <row r="301" spans="18:26" ht="15.75" customHeight="1" x14ac:dyDescent="0.2">
      <c r="R301"/>
      <c r="S301"/>
      <c r="T301"/>
      <c r="U301"/>
      <c r="V301"/>
      <c r="W301"/>
      <c r="X301"/>
      <c r="Y301"/>
      <c r="Z301"/>
    </row>
    <row r="302" spans="18:26" ht="15.75" customHeight="1" x14ac:dyDescent="0.2">
      <c r="R302"/>
      <c r="S302"/>
      <c r="T302"/>
      <c r="U302"/>
      <c r="V302"/>
      <c r="W302"/>
      <c r="X302"/>
      <c r="Y302"/>
      <c r="Z302"/>
    </row>
    <row r="303" spans="18:26" ht="15.75" customHeight="1" x14ac:dyDescent="0.2">
      <c r="R303"/>
      <c r="S303"/>
      <c r="T303"/>
      <c r="U303"/>
      <c r="V303"/>
      <c r="W303"/>
      <c r="X303"/>
      <c r="Y303"/>
      <c r="Z303"/>
    </row>
    <row r="304" spans="18:26" ht="15.75" customHeight="1" x14ac:dyDescent="0.2">
      <c r="R304"/>
      <c r="S304"/>
      <c r="T304"/>
      <c r="U304"/>
      <c r="V304"/>
      <c r="W304"/>
      <c r="X304"/>
      <c r="Y304"/>
      <c r="Z304"/>
    </row>
    <row r="305" spans="18:26" ht="15.75" customHeight="1" x14ac:dyDescent="0.2">
      <c r="R305"/>
      <c r="S305"/>
      <c r="T305"/>
      <c r="U305"/>
      <c r="V305"/>
      <c r="W305"/>
      <c r="X305"/>
      <c r="Y305"/>
      <c r="Z305"/>
    </row>
    <row r="306" spans="18:26" ht="15.75" customHeight="1" x14ac:dyDescent="0.2">
      <c r="R306"/>
      <c r="S306"/>
      <c r="T306"/>
      <c r="U306"/>
      <c r="V306"/>
      <c r="W306"/>
      <c r="X306"/>
      <c r="Y306"/>
      <c r="Z306"/>
    </row>
    <row r="307" spans="18:26" ht="15.75" customHeight="1" x14ac:dyDescent="0.2">
      <c r="R307"/>
      <c r="S307"/>
      <c r="T307"/>
      <c r="U307"/>
      <c r="V307"/>
      <c r="W307"/>
      <c r="X307"/>
      <c r="Y307"/>
      <c r="Z307"/>
    </row>
    <row r="308" spans="18:26" ht="15.75" customHeight="1" x14ac:dyDescent="0.2">
      <c r="R308"/>
      <c r="S308"/>
      <c r="T308"/>
      <c r="U308"/>
      <c r="V308"/>
      <c r="W308"/>
      <c r="X308"/>
      <c r="Y308"/>
      <c r="Z308"/>
    </row>
    <row r="309" spans="18:26" ht="15.75" customHeight="1" x14ac:dyDescent="0.2">
      <c r="R309"/>
      <c r="S309"/>
      <c r="T309"/>
      <c r="U309"/>
      <c r="V309"/>
      <c r="W309"/>
      <c r="X309"/>
      <c r="Y309"/>
      <c r="Z309"/>
    </row>
    <row r="310" spans="18:26" ht="15.75" customHeight="1" x14ac:dyDescent="0.2">
      <c r="R310"/>
      <c r="S310"/>
      <c r="T310"/>
      <c r="U310"/>
      <c r="V310"/>
      <c r="W310"/>
      <c r="X310"/>
      <c r="Y310"/>
      <c r="Z310"/>
    </row>
    <row r="311" spans="18:26" ht="15.75" customHeight="1" x14ac:dyDescent="0.2">
      <c r="R311"/>
      <c r="S311"/>
      <c r="T311"/>
      <c r="U311"/>
      <c r="V311"/>
      <c r="W311"/>
      <c r="X311"/>
      <c r="Y311"/>
      <c r="Z311"/>
    </row>
    <row r="312" spans="18:26" ht="15.75" customHeight="1" x14ac:dyDescent="0.2">
      <c r="R312"/>
      <c r="S312"/>
      <c r="T312"/>
      <c r="U312"/>
      <c r="V312"/>
      <c r="W312"/>
      <c r="X312"/>
      <c r="Y312"/>
      <c r="Z312"/>
    </row>
    <row r="313" spans="18:26" ht="15.75" customHeight="1" x14ac:dyDescent="0.2">
      <c r="R313"/>
      <c r="S313"/>
      <c r="T313"/>
      <c r="U313"/>
      <c r="V313"/>
      <c r="W313"/>
      <c r="X313"/>
      <c r="Y313"/>
      <c r="Z313"/>
    </row>
    <row r="314" spans="18:26" ht="15.75" customHeight="1" x14ac:dyDescent="0.2">
      <c r="R314"/>
      <c r="S314"/>
      <c r="T314"/>
      <c r="U314"/>
      <c r="V314"/>
      <c r="W314"/>
      <c r="X314"/>
      <c r="Y314"/>
      <c r="Z314"/>
    </row>
    <row r="315" spans="18:26" ht="15.75" customHeight="1" x14ac:dyDescent="0.2">
      <c r="R315"/>
      <c r="S315"/>
      <c r="T315"/>
      <c r="U315"/>
      <c r="V315"/>
      <c r="W315"/>
      <c r="X315"/>
      <c r="Y315"/>
      <c r="Z315"/>
    </row>
    <row r="316" spans="18:26" ht="15.75" customHeight="1" x14ac:dyDescent="0.2">
      <c r="R316"/>
      <c r="S316"/>
      <c r="T316"/>
      <c r="U316"/>
      <c r="V316"/>
      <c r="W316"/>
      <c r="X316"/>
      <c r="Y316"/>
      <c r="Z316"/>
    </row>
    <row r="317" spans="18:26" ht="15.75" customHeight="1" x14ac:dyDescent="0.2">
      <c r="R317"/>
      <c r="S317"/>
      <c r="T317"/>
      <c r="U317"/>
      <c r="V317"/>
      <c r="W317"/>
      <c r="X317"/>
      <c r="Y317"/>
      <c r="Z317"/>
    </row>
    <row r="318" spans="18:26" ht="15.75" customHeight="1" x14ac:dyDescent="0.2">
      <c r="R318"/>
      <c r="S318"/>
      <c r="T318"/>
      <c r="U318"/>
      <c r="V318"/>
      <c r="W318"/>
      <c r="X318"/>
      <c r="Y318"/>
      <c r="Z318"/>
    </row>
    <row r="319" spans="18:26" ht="15.75" customHeight="1" x14ac:dyDescent="0.2">
      <c r="R319"/>
      <c r="S319"/>
      <c r="T319"/>
      <c r="U319"/>
      <c r="V319"/>
      <c r="W319"/>
      <c r="X319"/>
      <c r="Y319"/>
      <c r="Z319"/>
    </row>
    <row r="320" spans="18:26" ht="15.75" customHeight="1" x14ac:dyDescent="0.2">
      <c r="R320"/>
      <c r="S320"/>
      <c r="T320"/>
      <c r="U320"/>
      <c r="V320"/>
      <c r="W320"/>
      <c r="X320"/>
      <c r="Y320"/>
      <c r="Z320"/>
    </row>
    <row r="321" spans="18:26" ht="15.75" customHeight="1" x14ac:dyDescent="0.2">
      <c r="R321"/>
      <c r="S321"/>
      <c r="T321"/>
      <c r="U321"/>
      <c r="V321"/>
      <c r="W321"/>
      <c r="X321"/>
      <c r="Y321"/>
      <c r="Z321"/>
    </row>
    <row r="322" spans="18:26" ht="15.75" customHeight="1" x14ac:dyDescent="0.2">
      <c r="R322"/>
      <c r="S322"/>
      <c r="T322"/>
      <c r="U322"/>
      <c r="V322"/>
      <c r="W322"/>
      <c r="X322"/>
      <c r="Y322"/>
      <c r="Z322"/>
    </row>
    <row r="323" spans="18:26" ht="15.75" customHeight="1" x14ac:dyDescent="0.2">
      <c r="R323"/>
      <c r="S323"/>
      <c r="T323"/>
      <c r="U323"/>
      <c r="V323"/>
      <c r="W323"/>
      <c r="X323"/>
      <c r="Y323"/>
      <c r="Z323"/>
    </row>
    <row r="324" spans="18:26" ht="15.75" customHeight="1" x14ac:dyDescent="0.2">
      <c r="R324"/>
      <c r="S324"/>
      <c r="T324"/>
      <c r="U324"/>
      <c r="V324"/>
      <c r="W324"/>
      <c r="X324"/>
      <c r="Y324"/>
      <c r="Z324"/>
    </row>
    <row r="325" spans="18:26" ht="15.75" customHeight="1" x14ac:dyDescent="0.2">
      <c r="R325"/>
      <c r="S325"/>
      <c r="T325"/>
      <c r="U325"/>
      <c r="V325"/>
      <c r="W325"/>
      <c r="X325"/>
      <c r="Y325"/>
      <c r="Z325"/>
    </row>
    <row r="326" spans="18:26" ht="15.75" customHeight="1" x14ac:dyDescent="0.2">
      <c r="R326"/>
      <c r="S326"/>
      <c r="T326"/>
      <c r="U326"/>
      <c r="V326"/>
      <c r="W326"/>
      <c r="X326"/>
      <c r="Y326"/>
      <c r="Z326"/>
    </row>
    <row r="327" spans="18:26" ht="15.75" customHeight="1" x14ac:dyDescent="0.2">
      <c r="R327"/>
      <c r="S327"/>
      <c r="T327"/>
      <c r="U327"/>
      <c r="V327"/>
      <c r="W327"/>
      <c r="X327"/>
      <c r="Y327"/>
      <c r="Z327"/>
    </row>
    <row r="328" spans="18:26" ht="15.75" customHeight="1" x14ac:dyDescent="0.2">
      <c r="R328"/>
      <c r="S328"/>
      <c r="T328"/>
      <c r="U328"/>
      <c r="V328"/>
      <c r="W328"/>
      <c r="X328"/>
      <c r="Y328"/>
      <c r="Z328"/>
    </row>
    <row r="329" spans="18:26" ht="15.75" customHeight="1" x14ac:dyDescent="0.2">
      <c r="R329"/>
      <c r="S329"/>
      <c r="T329"/>
      <c r="U329"/>
      <c r="V329"/>
      <c r="W329"/>
      <c r="X329"/>
      <c r="Y329"/>
      <c r="Z329"/>
    </row>
    <row r="330" spans="18:26" ht="15.75" customHeight="1" x14ac:dyDescent="0.2">
      <c r="R330"/>
      <c r="S330"/>
      <c r="T330"/>
      <c r="U330"/>
      <c r="V330"/>
      <c r="W330"/>
      <c r="X330"/>
      <c r="Y330"/>
      <c r="Z330"/>
    </row>
    <row r="331" spans="18:26" ht="15.75" customHeight="1" x14ac:dyDescent="0.2">
      <c r="R331"/>
      <c r="S331"/>
      <c r="T331"/>
      <c r="U331"/>
      <c r="V331"/>
      <c r="W331"/>
      <c r="X331"/>
      <c r="Y331"/>
      <c r="Z331"/>
    </row>
    <row r="332" spans="18:26" ht="15.75" customHeight="1" x14ac:dyDescent="0.2">
      <c r="R332"/>
      <c r="S332"/>
      <c r="T332"/>
      <c r="U332"/>
      <c r="V332"/>
      <c r="W332"/>
      <c r="X332"/>
      <c r="Y332"/>
      <c r="Z332"/>
    </row>
    <row r="333" spans="18:26" ht="15.75" customHeight="1" x14ac:dyDescent="0.2">
      <c r="R333"/>
      <c r="S333"/>
      <c r="T333"/>
      <c r="U333"/>
      <c r="V333"/>
      <c r="W333"/>
      <c r="X333"/>
      <c r="Y333"/>
      <c r="Z333"/>
    </row>
    <row r="334" spans="18:26" ht="15.75" customHeight="1" x14ac:dyDescent="0.2">
      <c r="R334"/>
      <c r="S334"/>
      <c r="T334"/>
      <c r="U334"/>
      <c r="V334"/>
      <c r="W334"/>
      <c r="X334"/>
      <c r="Y334"/>
      <c r="Z334"/>
    </row>
    <row r="335" spans="18:26" ht="15.75" customHeight="1" x14ac:dyDescent="0.2">
      <c r="R335"/>
      <c r="S335"/>
      <c r="T335"/>
      <c r="U335"/>
      <c r="V335"/>
      <c r="W335"/>
      <c r="X335"/>
      <c r="Y335"/>
      <c r="Z335"/>
    </row>
    <row r="336" spans="18:26" ht="15.75" customHeight="1" x14ac:dyDescent="0.2">
      <c r="R336"/>
      <c r="S336"/>
      <c r="T336"/>
      <c r="U336"/>
      <c r="V336"/>
      <c r="W336"/>
      <c r="X336"/>
      <c r="Y336"/>
      <c r="Z336"/>
    </row>
    <row r="337" spans="18:26" ht="15.75" customHeight="1" x14ac:dyDescent="0.2">
      <c r="R337"/>
      <c r="S337"/>
      <c r="T337"/>
      <c r="U337"/>
      <c r="V337"/>
      <c r="W337"/>
      <c r="X337"/>
      <c r="Y337"/>
      <c r="Z337"/>
    </row>
    <row r="338" spans="18:26" ht="15.75" customHeight="1" x14ac:dyDescent="0.2">
      <c r="R338"/>
      <c r="S338"/>
      <c r="T338"/>
      <c r="U338"/>
      <c r="V338"/>
      <c r="W338"/>
      <c r="X338"/>
      <c r="Y338"/>
      <c r="Z338"/>
    </row>
    <row r="339" spans="18:26" ht="15.75" customHeight="1" x14ac:dyDescent="0.2">
      <c r="R339"/>
      <c r="S339"/>
      <c r="T339"/>
      <c r="U339"/>
      <c r="V339"/>
      <c r="W339"/>
      <c r="X339"/>
      <c r="Y339"/>
      <c r="Z339"/>
    </row>
    <row r="340" spans="18:26" ht="15.75" customHeight="1" x14ac:dyDescent="0.2">
      <c r="R340"/>
      <c r="S340"/>
      <c r="T340"/>
      <c r="U340"/>
      <c r="V340"/>
      <c r="W340"/>
      <c r="X340"/>
      <c r="Y340"/>
      <c r="Z340"/>
    </row>
    <row r="341" spans="18:26" ht="15.75" customHeight="1" x14ac:dyDescent="0.2">
      <c r="R341"/>
      <c r="S341"/>
      <c r="T341"/>
      <c r="U341"/>
      <c r="V341"/>
      <c r="W341"/>
      <c r="X341"/>
      <c r="Y341"/>
      <c r="Z341"/>
    </row>
    <row r="342" spans="18:26" ht="15.75" customHeight="1" x14ac:dyDescent="0.2">
      <c r="R342"/>
      <c r="S342"/>
      <c r="T342"/>
      <c r="U342"/>
      <c r="V342"/>
      <c r="W342"/>
      <c r="X342"/>
      <c r="Y342"/>
      <c r="Z342"/>
    </row>
    <row r="343" spans="18:26" ht="15.75" customHeight="1" x14ac:dyDescent="0.2">
      <c r="R343"/>
      <c r="S343"/>
      <c r="T343"/>
      <c r="U343"/>
      <c r="V343"/>
      <c r="W343"/>
      <c r="X343"/>
      <c r="Y343"/>
      <c r="Z343"/>
    </row>
    <row r="344" spans="18:26" ht="15.75" customHeight="1" x14ac:dyDescent="0.2">
      <c r="R344"/>
      <c r="S344"/>
      <c r="T344"/>
      <c r="U344"/>
      <c r="V344"/>
      <c r="W344"/>
      <c r="X344"/>
      <c r="Y344"/>
      <c r="Z344"/>
    </row>
    <row r="345" spans="18:26" ht="15.75" customHeight="1" x14ac:dyDescent="0.2">
      <c r="R345"/>
      <c r="S345"/>
      <c r="T345"/>
      <c r="U345"/>
      <c r="V345"/>
      <c r="W345"/>
      <c r="X345"/>
      <c r="Y345"/>
      <c r="Z345"/>
    </row>
    <row r="346" spans="18:26" ht="15.75" customHeight="1" x14ac:dyDescent="0.2">
      <c r="R346"/>
      <c r="S346"/>
      <c r="T346"/>
      <c r="U346"/>
      <c r="V346"/>
      <c r="W346"/>
      <c r="X346"/>
      <c r="Y346"/>
      <c r="Z346"/>
    </row>
    <row r="347" spans="18:26" ht="15.75" customHeight="1" x14ac:dyDescent="0.2">
      <c r="R347"/>
      <c r="S347"/>
      <c r="T347"/>
      <c r="U347"/>
      <c r="V347"/>
      <c r="W347"/>
      <c r="X347"/>
      <c r="Y347"/>
      <c r="Z347"/>
    </row>
    <row r="348" spans="18:26" ht="15.75" customHeight="1" x14ac:dyDescent="0.2">
      <c r="R348"/>
      <c r="S348"/>
      <c r="T348"/>
      <c r="U348"/>
      <c r="V348"/>
      <c r="W348"/>
      <c r="X348"/>
      <c r="Y348"/>
      <c r="Z348"/>
    </row>
    <row r="349" spans="18:26" ht="15.75" customHeight="1" x14ac:dyDescent="0.2">
      <c r="R349"/>
      <c r="S349"/>
      <c r="T349"/>
      <c r="U349"/>
      <c r="V349"/>
      <c r="W349"/>
      <c r="X349"/>
      <c r="Y349"/>
      <c r="Z349"/>
    </row>
    <row r="350" spans="18:26" ht="15.75" customHeight="1" x14ac:dyDescent="0.2">
      <c r="R350"/>
      <c r="S350"/>
      <c r="T350"/>
      <c r="U350"/>
      <c r="V350"/>
      <c r="W350"/>
      <c r="X350"/>
      <c r="Y350"/>
      <c r="Z350"/>
    </row>
    <row r="351" spans="18:26" ht="15.75" customHeight="1" x14ac:dyDescent="0.2">
      <c r="R351"/>
      <c r="S351"/>
      <c r="T351"/>
      <c r="U351"/>
      <c r="V351"/>
      <c r="W351"/>
      <c r="X351"/>
      <c r="Y351"/>
      <c r="Z351"/>
    </row>
    <row r="352" spans="18:26" ht="15.75" customHeight="1" x14ac:dyDescent="0.2">
      <c r="R352"/>
      <c r="S352"/>
      <c r="T352"/>
      <c r="U352"/>
      <c r="V352"/>
      <c r="W352"/>
      <c r="X352"/>
      <c r="Y352"/>
      <c r="Z352"/>
    </row>
    <row r="353" spans="18:26" ht="15.75" customHeight="1" x14ac:dyDescent="0.2">
      <c r="R353"/>
      <c r="S353"/>
      <c r="T353"/>
      <c r="U353"/>
      <c r="V353"/>
      <c r="W353"/>
      <c r="X353"/>
      <c r="Y353"/>
      <c r="Z353"/>
    </row>
    <row r="354" spans="18:26" ht="15.75" customHeight="1" x14ac:dyDescent="0.2">
      <c r="R354"/>
      <c r="S354"/>
      <c r="T354"/>
      <c r="U354"/>
      <c r="V354"/>
      <c r="W354"/>
      <c r="X354"/>
      <c r="Y354"/>
      <c r="Z354"/>
    </row>
    <row r="355" spans="18:26" ht="15.75" customHeight="1" x14ac:dyDescent="0.2">
      <c r="R355"/>
      <c r="S355"/>
      <c r="T355"/>
      <c r="U355"/>
      <c r="V355"/>
      <c r="W355"/>
      <c r="X355"/>
      <c r="Y355"/>
      <c r="Z355"/>
    </row>
    <row r="356" spans="18:26" ht="15.75" customHeight="1" x14ac:dyDescent="0.2">
      <c r="R356"/>
      <c r="S356"/>
      <c r="T356"/>
      <c r="U356"/>
      <c r="V356"/>
      <c r="W356"/>
      <c r="X356"/>
      <c r="Y356"/>
      <c r="Z356"/>
    </row>
    <row r="357" spans="18:26" ht="15.75" customHeight="1" x14ac:dyDescent="0.2">
      <c r="R357"/>
      <c r="S357"/>
      <c r="T357"/>
      <c r="U357"/>
      <c r="V357"/>
      <c r="W357"/>
      <c r="X357"/>
      <c r="Y357"/>
      <c r="Z357"/>
    </row>
    <row r="358" spans="18:26" ht="15.75" customHeight="1" x14ac:dyDescent="0.2">
      <c r="R358"/>
      <c r="S358"/>
      <c r="T358"/>
      <c r="U358"/>
      <c r="V358"/>
      <c r="W358"/>
      <c r="X358"/>
      <c r="Y358"/>
      <c r="Z358"/>
    </row>
    <row r="359" spans="18:26" ht="15.75" customHeight="1" x14ac:dyDescent="0.2">
      <c r="R359"/>
      <c r="S359"/>
      <c r="T359"/>
      <c r="U359"/>
      <c r="V359"/>
      <c r="W359"/>
      <c r="X359"/>
      <c r="Y359"/>
      <c r="Z359"/>
    </row>
    <row r="360" spans="18:26" ht="15.75" customHeight="1" x14ac:dyDescent="0.2">
      <c r="R360"/>
      <c r="S360"/>
      <c r="T360"/>
      <c r="U360"/>
      <c r="V360"/>
      <c r="W360"/>
      <c r="X360"/>
      <c r="Y360"/>
      <c r="Z360"/>
    </row>
    <row r="361" spans="18:26" ht="15.75" customHeight="1" x14ac:dyDescent="0.2">
      <c r="R361"/>
      <c r="S361"/>
      <c r="T361"/>
      <c r="U361"/>
      <c r="V361"/>
      <c r="W361"/>
      <c r="X361"/>
      <c r="Y361"/>
      <c r="Z361"/>
    </row>
    <row r="362" spans="18:26" ht="15.75" customHeight="1" x14ac:dyDescent="0.2">
      <c r="R362"/>
      <c r="S362"/>
      <c r="T362"/>
      <c r="U362"/>
      <c r="V362"/>
      <c r="W362"/>
      <c r="X362"/>
      <c r="Y362"/>
      <c r="Z362"/>
    </row>
    <row r="363" spans="18:26" ht="15.75" customHeight="1" x14ac:dyDescent="0.2">
      <c r="R363"/>
      <c r="S363"/>
      <c r="T363"/>
      <c r="U363"/>
      <c r="V363"/>
      <c r="W363"/>
      <c r="X363"/>
      <c r="Y363"/>
      <c r="Z363"/>
    </row>
    <row r="364" spans="18:26" ht="15.75" customHeight="1" x14ac:dyDescent="0.2">
      <c r="R364"/>
      <c r="S364"/>
      <c r="T364"/>
      <c r="U364"/>
      <c r="V364"/>
      <c r="W364"/>
      <c r="X364"/>
      <c r="Y364"/>
      <c r="Z364"/>
    </row>
    <row r="365" spans="18:26" ht="15.75" customHeight="1" x14ac:dyDescent="0.2">
      <c r="R365"/>
      <c r="S365"/>
      <c r="T365"/>
      <c r="U365"/>
      <c r="V365"/>
      <c r="W365"/>
      <c r="X365"/>
      <c r="Y365"/>
      <c r="Z365"/>
    </row>
    <row r="366" spans="18:26" ht="15.75" customHeight="1" x14ac:dyDescent="0.2">
      <c r="R366"/>
      <c r="S366"/>
      <c r="T366"/>
      <c r="U366"/>
      <c r="V366"/>
      <c r="W366"/>
      <c r="X366"/>
      <c r="Y366"/>
      <c r="Z366"/>
    </row>
    <row r="367" spans="18:26" ht="15.75" customHeight="1" x14ac:dyDescent="0.2">
      <c r="R367"/>
      <c r="S367"/>
      <c r="T367"/>
      <c r="U367"/>
      <c r="V367"/>
      <c r="W367"/>
      <c r="X367"/>
      <c r="Y367"/>
      <c r="Z367"/>
    </row>
    <row r="368" spans="18:26" ht="15.75" customHeight="1" x14ac:dyDescent="0.2">
      <c r="R368"/>
      <c r="S368"/>
      <c r="T368"/>
      <c r="U368"/>
      <c r="V368"/>
      <c r="W368"/>
      <c r="X368"/>
      <c r="Y368"/>
      <c r="Z368"/>
    </row>
    <row r="369" spans="18:26" ht="15.75" customHeight="1" x14ac:dyDescent="0.2">
      <c r="R369"/>
      <c r="S369"/>
      <c r="T369"/>
      <c r="U369"/>
      <c r="V369"/>
      <c r="W369"/>
      <c r="X369"/>
      <c r="Y369"/>
      <c r="Z369"/>
    </row>
    <row r="370" spans="18:26" ht="15.75" customHeight="1" x14ac:dyDescent="0.2">
      <c r="R370"/>
      <c r="S370"/>
      <c r="T370"/>
      <c r="U370"/>
      <c r="V370"/>
      <c r="W370"/>
      <c r="X370"/>
      <c r="Y370"/>
      <c r="Z370"/>
    </row>
    <row r="371" spans="18:26" ht="15.75" customHeight="1" x14ac:dyDescent="0.2">
      <c r="R371"/>
      <c r="S371"/>
      <c r="T371"/>
      <c r="U371"/>
      <c r="V371"/>
      <c r="W371"/>
      <c r="X371"/>
      <c r="Y371"/>
      <c r="Z371"/>
    </row>
    <row r="372" spans="18:26" ht="15.75" customHeight="1" x14ac:dyDescent="0.2">
      <c r="R372"/>
      <c r="S372"/>
      <c r="T372"/>
      <c r="U372"/>
      <c r="V372"/>
      <c r="W372"/>
      <c r="X372"/>
      <c r="Y372"/>
      <c r="Z372"/>
    </row>
    <row r="373" spans="18:26" ht="15.75" customHeight="1" x14ac:dyDescent="0.2">
      <c r="R373"/>
      <c r="S373"/>
      <c r="T373"/>
      <c r="U373"/>
      <c r="V373"/>
      <c r="W373"/>
      <c r="X373"/>
      <c r="Y373"/>
      <c r="Z373"/>
    </row>
    <row r="374" spans="18:26" ht="15.75" customHeight="1" x14ac:dyDescent="0.2">
      <c r="R374"/>
      <c r="S374"/>
      <c r="T374"/>
      <c r="U374"/>
      <c r="V374"/>
      <c r="W374"/>
      <c r="X374"/>
      <c r="Y374"/>
      <c r="Z374"/>
    </row>
    <row r="375" spans="18:26" ht="15.75" customHeight="1" x14ac:dyDescent="0.2">
      <c r="R375"/>
      <c r="S375"/>
      <c r="T375"/>
      <c r="U375"/>
      <c r="V375"/>
      <c r="W375"/>
      <c r="X375"/>
      <c r="Y375"/>
      <c r="Z375"/>
    </row>
    <row r="376" spans="18:26" ht="15.75" customHeight="1" x14ac:dyDescent="0.2">
      <c r="R376"/>
      <c r="S376"/>
      <c r="T376"/>
      <c r="U376"/>
      <c r="V376"/>
      <c r="W376"/>
      <c r="X376"/>
      <c r="Y376"/>
      <c r="Z376"/>
    </row>
    <row r="377" spans="18:26" ht="15.75" customHeight="1" x14ac:dyDescent="0.2">
      <c r="R377"/>
      <c r="S377"/>
      <c r="T377"/>
      <c r="U377"/>
      <c r="V377"/>
      <c r="W377"/>
      <c r="X377"/>
      <c r="Y377"/>
      <c r="Z377"/>
    </row>
    <row r="378" spans="18:26" ht="15.75" customHeight="1" x14ac:dyDescent="0.2">
      <c r="R378"/>
      <c r="S378"/>
      <c r="T378"/>
      <c r="U378"/>
      <c r="V378"/>
      <c r="W378"/>
      <c r="X378"/>
      <c r="Y378"/>
      <c r="Z378"/>
    </row>
    <row r="379" spans="18:26" ht="15.75" customHeight="1" x14ac:dyDescent="0.2">
      <c r="R379"/>
      <c r="S379"/>
      <c r="T379"/>
      <c r="U379"/>
      <c r="V379"/>
      <c r="W379"/>
      <c r="X379"/>
      <c r="Y379"/>
      <c r="Z379"/>
    </row>
    <row r="380" spans="18:26" ht="15.75" customHeight="1" x14ac:dyDescent="0.2">
      <c r="R380"/>
      <c r="S380"/>
      <c r="T380"/>
      <c r="U380"/>
      <c r="V380"/>
      <c r="W380"/>
      <c r="X380"/>
      <c r="Y380"/>
      <c r="Z380"/>
    </row>
    <row r="381" spans="18:26" ht="15.75" customHeight="1" x14ac:dyDescent="0.2">
      <c r="R381"/>
      <c r="S381"/>
      <c r="T381"/>
      <c r="U381"/>
      <c r="V381"/>
      <c r="W381"/>
      <c r="X381"/>
      <c r="Y381"/>
      <c r="Z381"/>
    </row>
    <row r="382" spans="18:26" ht="15.75" customHeight="1" x14ac:dyDescent="0.2">
      <c r="R382"/>
      <c r="S382"/>
      <c r="T382"/>
      <c r="U382"/>
      <c r="V382"/>
      <c r="W382"/>
      <c r="X382"/>
      <c r="Y382"/>
      <c r="Z382"/>
    </row>
    <row r="383" spans="18:26" ht="15.75" customHeight="1" x14ac:dyDescent="0.2">
      <c r="R383"/>
      <c r="S383"/>
      <c r="T383"/>
      <c r="U383"/>
      <c r="V383"/>
      <c r="W383"/>
      <c r="X383"/>
      <c r="Y383"/>
      <c r="Z383"/>
    </row>
    <row r="384" spans="18:26" ht="15.75" customHeight="1" x14ac:dyDescent="0.2">
      <c r="R384"/>
      <c r="S384"/>
      <c r="T384"/>
      <c r="U384"/>
      <c r="V384"/>
      <c r="W384"/>
      <c r="X384"/>
      <c r="Y384"/>
      <c r="Z384"/>
    </row>
    <row r="385" spans="18:26" ht="15.75" customHeight="1" x14ac:dyDescent="0.2">
      <c r="R385"/>
      <c r="S385"/>
      <c r="T385"/>
      <c r="U385"/>
      <c r="V385"/>
      <c r="W385"/>
      <c r="X385"/>
      <c r="Y385"/>
      <c r="Z385"/>
    </row>
    <row r="386" spans="18:26" ht="15.75" customHeight="1" x14ac:dyDescent="0.2">
      <c r="R386"/>
      <c r="S386"/>
      <c r="T386"/>
      <c r="U386"/>
      <c r="V386"/>
      <c r="W386"/>
      <c r="X386"/>
      <c r="Y386"/>
      <c r="Z386"/>
    </row>
    <row r="387" spans="18:26" ht="15.75" customHeight="1" x14ac:dyDescent="0.2">
      <c r="R387"/>
      <c r="S387"/>
      <c r="T387"/>
      <c r="U387"/>
      <c r="V387"/>
      <c r="W387"/>
      <c r="X387"/>
      <c r="Y387"/>
      <c r="Z387"/>
    </row>
    <row r="388" spans="18:26" ht="15.75" customHeight="1" x14ac:dyDescent="0.2">
      <c r="R388"/>
      <c r="S388"/>
      <c r="T388"/>
      <c r="U388"/>
      <c r="V388"/>
      <c r="W388"/>
      <c r="X388"/>
      <c r="Y388"/>
      <c r="Z388"/>
    </row>
    <row r="389" spans="18:26" ht="15.75" customHeight="1" x14ac:dyDescent="0.2">
      <c r="R389"/>
      <c r="S389"/>
      <c r="T389"/>
      <c r="U389"/>
      <c r="V389"/>
      <c r="W389"/>
      <c r="X389"/>
      <c r="Y389"/>
      <c r="Z389"/>
    </row>
    <row r="390" spans="18:26" ht="15.75" customHeight="1" x14ac:dyDescent="0.2">
      <c r="R390"/>
      <c r="S390"/>
      <c r="T390"/>
      <c r="U390"/>
      <c r="V390"/>
      <c r="W390"/>
      <c r="X390"/>
      <c r="Y390"/>
      <c r="Z390"/>
    </row>
    <row r="391" spans="18:26" ht="15.75" customHeight="1" x14ac:dyDescent="0.2">
      <c r="R391"/>
      <c r="S391"/>
      <c r="T391"/>
      <c r="U391"/>
      <c r="V391"/>
      <c r="W391"/>
      <c r="X391"/>
      <c r="Y391"/>
      <c r="Z391"/>
    </row>
    <row r="392" spans="18:26" ht="15.75" customHeight="1" x14ac:dyDescent="0.2">
      <c r="R392"/>
      <c r="S392"/>
      <c r="T392"/>
      <c r="U392"/>
      <c r="V392"/>
      <c r="W392"/>
      <c r="X392"/>
      <c r="Y392"/>
      <c r="Z392"/>
    </row>
    <row r="393" spans="18:26" ht="15.75" customHeight="1" x14ac:dyDescent="0.2">
      <c r="R393"/>
      <c r="S393"/>
      <c r="T393"/>
      <c r="U393"/>
      <c r="V393"/>
      <c r="W393"/>
      <c r="X393"/>
      <c r="Y393"/>
      <c r="Z393"/>
    </row>
    <row r="394" spans="18:26" ht="15.75" customHeight="1" x14ac:dyDescent="0.2">
      <c r="R394"/>
      <c r="S394"/>
      <c r="T394"/>
      <c r="U394"/>
      <c r="V394"/>
      <c r="W394"/>
      <c r="X394"/>
      <c r="Y394"/>
      <c r="Z394"/>
    </row>
    <row r="395" spans="18:26" ht="15.75" customHeight="1" x14ac:dyDescent="0.2">
      <c r="R395"/>
      <c r="S395"/>
      <c r="T395"/>
      <c r="U395"/>
      <c r="V395"/>
      <c r="W395"/>
      <c r="X395"/>
      <c r="Y395"/>
      <c r="Z395"/>
    </row>
    <row r="396" spans="18:26" ht="15.75" customHeight="1" x14ac:dyDescent="0.2">
      <c r="R396"/>
      <c r="S396"/>
      <c r="T396"/>
      <c r="U396"/>
      <c r="V396"/>
      <c r="W396"/>
      <c r="X396"/>
      <c r="Y396"/>
      <c r="Z396"/>
    </row>
    <row r="397" spans="18:26" ht="15.75" customHeight="1" x14ac:dyDescent="0.2">
      <c r="R397"/>
      <c r="S397"/>
      <c r="T397"/>
      <c r="U397"/>
      <c r="V397"/>
      <c r="W397"/>
      <c r="X397"/>
      <c r="Y397"/>
      <c r="Z397"/>
    </row>
    <row r="398" spans="18:26" ht="15.75" customHeight="1" x14ac:dyDescent="0.2">
      <c r="R398"/>
      <c r="S398"/>
      <c r="T398"/>
      <c r="U398"/>
      <c r="V398"/>
      <c r="W398"/>
      <c r="X398"/>
      <c r="Y398"/>
      <c r="Z398"/>
    </row>
    <row r="399" spans="18:26" ht="15.75" customHeight="1" x14ac:dyDescent="0.2">
      <c r="R399"/>
      <c r="S399"/>
      <c r="T399"/>
      <c r="U399"/>
      <c r="V399"/>
      <c r="W399"/>
      <c r="X399"/>
      <c r="Y399"/>
      <c r="Z399"/>
    </row>
    <row r="400" spans="18:26" ht="15.75" customHeight="1" x14ac:dyDescent="0.2">
      <c r="R400"/>
      <c r="S400"/>
      <c r="T400"/>
      <c r="U400"/>
      <c r="V400"/>
      <c r="W400"/>
      <c r="X400"/>
      <c r="Y400"/>
      <c r="Z400"/>
    </row>
    <row r="401" spans="18:26" ht="15.75" customHeight="1" x14ac:dyDescent="0.2">
      <c r="R401"/>
      <c r="S401"/>
      <c r="T401"/>
      <c r="U401"/>
      <c r="V401"/>
      <c r="W401"/>
      <c r="X401"/>
      <c r="Y401"/>
      <c r="Z401"/>
    </row>
    <row r="402" spans="18:26" ht="15.75" customHeight="1" x14ac:dyDescent="0.2">
      <c r="R402"/>
      <c r="S402"/>
      <c r="T402"/>
      <c r="U402"/>
      <c r="V402"/>
      <c r="W402"/>
      <c r="X402"/>
      <c r="Y402"/>
      <c r="Z402"/>
    </row>
    <row r="403" spans="18:26" ht="15.75" customHeight="1" x14ac:dyDescent="0.2">
      <c r="R403"/>
      <c r="S403"/>
      <c r="T403"/>
      <c r="U403"/>
      <c r="V403"/>
      <c r="W403"/>
      <c r="X403"/>
      <c r="Y403"/>
      <c r="Z403"/>
    </row>
    <row r="404" spans="18:26" ht="15.75" customHeight="1" x14ac:dyDescent="0.2">
      <c r="R404"/>
      <c r="S404"/>
      <c r="T404"/>
      <c r="U404"/>
      <c r="V404"/>
      <c r="W404"/>
      <c r="X404"/>
      <c r="Y404"/>
      <c r="Z404"/>
    </row>
    <row r="405" spans="18:26" ht="15.75" customHeight="1" x14ac:dyDescent="0.2">
      <c r="R405"/>
      <c r="S405"/>
      <c r="T405"/>
      <c r="U405"/>
      <c r="V405"/>
      <c r="W405"/>
      <c r="X405"/>
      <c r="Y405"/>
      <c r="Z405"/>
    </row>
    <row r="406" spans="18:26" ht="15.75" customHeight="1" x14ac:dyDescent="0.2">
      <c r="R406"/>
      <c r="S406"/>
      <c r="T406"/>
      <c r="U406"/>
      <c r="V406"/>
      <c r="W406"/>
      <c r="X406"/>
      <c r="Y406"/>
      <c r="Z406"/>
    </row>
    <row r="407" spans="18:26" ht="15.75" customHeight="1" x14ac:dyDescent="0.2">
      <c r="R407"/>
      <c r="S407"/>
      <c r="T407"/>
      <c r="U407"/>
      <c r="V407"/>
      <c r="W407"/>
      <c r="X407"/>
      <c r="Y407"/>
      <c r="Z407"/>
    </row>
    <row r="408" spans="18:26" ht="15.75" customHeight="1" x14ac:dyDescent="0.2">
      <c r="R408"/>
      <c r="S408"/>
      <c r="T408"/>
      <c r="U408"/>
      <c r="V408"/>
      <c r="W408"/>
      <c r="X408"/>
      <c r="Y408"/>
      <c r="Z408"/>
    </row>
    <row r="409" spans="18:26" ht="15.75" customHeight="1" x14ac:dyDescent="0.2">
      <c r="R409"/>
      <c r="S409"/>
      <c r="T409"/>
      <c r="U409"/>
      <c r="V409"/>
      <c r="W409"/>
      <c r="X409"/>
      <c r="Y409"/>
      <c r="Z409"/>
    </row>
    <row r="410" spans="18:26" ht="15.75" customHeight="1" x14ac:dyDescent="0.2">
      <c r="R410"/>
      <c r="S410"/>
      <c r="T410"/>
      <c r="U410"/>
      <c r="V410"/>
      <c r="W410"/>
      <c r="X410"/>
      <c r="Y410"/>
      <c r="Z410"/>
    </row>
    <row r="411" spans="18:26" ht="15.75" customHeight="1" x14ac:dyDescent="0.2">
      <c r="R411"/>
      <c r="S411"/>
      <c r="T411"/>
      <c r="U411"/>
      <c r="V411"/>
      <c r="W411"/>
      <c r="X411"/>
      <c r="Y411"/>
      <c r="Z411"/>
    </row>
    <row r="412" spans="18:26" ht="15.75" customHeight="1" x14ac:dyDescent="0.2">
      <c r="R412"/>
      <c r="S412"/>
      <c r="T412"/>
      <c r="U412"/>
      <c r="V412"/>
      <c r="W412"/>
      <c r="X412"/>
      <c r="Y412"/>
      <c r="Z412"/>
    </row>
    <row r="413" spans="18:26" ht="15.75" customHeight="1" x14ac:dyDescent="0.2">
      <c r="R413"/>
      <c r="S413"/>
      <c r="T413"/>
      <c r="U413"/>
      <c r="V413"/>
      <c r="W413"/>
      <c r="X413"/>
      <c r="Y413"/>
      <c r="Z413"/>
    </row>
    <row r="414" spans="18:26" ht="15.75" customHeight="1" x14ac:dyDescent="0.2">
      <c r="R414"/>
      <c r="S414"/>
      <c r="T414"/>
      <c r="U414"/>
      <c r="V414"/>
      <c r="W414"/>
      <c r="X414"/>
      <c r="Y414"/>
      <c r="Z414"/>
    </row>
    <row r="415" spans="18:26" ht="15.75" customHeight="1" x14ac:dyDescent="0.2">
      <c r="R415"/>
      <c r="S415"/>
      <c r="T415"/>
      <c r="U415"/>
      <c r="V415"/>
      <c r="W415"/>
      <c r="X415"/>
      <c r="Y415"/>
      <c r="Z415"/>
    </row>
    <row r="416" spans="18:26" ht="15.75" customHeight="1" x14ac:dyDescent="0.2">
      <c r="R416"/>
      <c r="S416"/>
      <c r="T416"/>
      <c r="U416"/>
      <c r="V416"/>
      <c r="W416"/>
      <c r="X416"/>
      <c r="Y416"/>
      <c r="Z416"/>
    </row>
    <row r="417" spans="18:26" ht="15.75" customHeight="1" x14ac:dyDescent="0.2">
      <c r="R417"/>
      <c r="S417"/>
      <c r="T417"/>
      <c r="U417"/>
      <c r="V417"/>
      <c r="W417"/>
      <c r="X417"/>
      <c r="Y417"/>
      <c r="Z417"/>
    </row>
    <row r="418" spans="18:26" ht="15.75" customHeight="1" x14ac:dyDescent="0.2">
      <c r="R418"/>
      <c r="S418"/>
      <c r="T418"/>
      <c r="U418"/>
      <c r="V418"/>
      <c r="W418"/>
      <c r="X418"/>
      <c r="Y418"/>
      <c r="Z418"/>
    </row>
    <row r="419" spans="18:26" ht="15.75" customHeight="1" x14ac:dyDescent="0.2">
      <c r="R419"/>
      <c r="S419"/>
      <c r="T419"/>
      <c r="U419"/>
      <c r="V419"/>
      <c r="W419"/>
      <c r="X419"/>
      <c r="Y419"/>
      <c r="Z419"/>
    </row>
    <row r="420" spans="18:26" ht="15.75" customHeight="1" x14ac:dyDescent="0.2">
      <c r="R420"/>
      <c r="S420"/>
      <c r="T420"/>
      <c r="U420"/>
      <c r="V420"/>
      <c r="W420"/>
      <c r="X420"/>
      <c r="Y420"/>
      <c r="Z420"/>
    </row>
    <row r="421" spans="18:26" ht="15.75" customHeight="1" x14ac:dyDescent="0.2">
      <c r="R421"/>
      <c r="S421"/>
      <c r="T421"/>
      <c r="U421"/>
      <c r="V421"/>
      <c r="W421"/>
      <c r="X421"/>
      <c r="Y421"/>
      <c r="Z421"/>
    </row>
    <row r="422" spans="18:26" ht="15.75" customHeight="1" x14ac:dyDescent="0.2">
      <c r="R422"/>
      <c r="S422"/>
      <c r="T422"/>
      <c r="U422"/>
      <c r="V422"/>
      <c r="W422"/>
      <c r="X422"/>
      <c r="Y422"/>
      <c r="Z422"/>
    </row>
    <row r="423" spans="18:26" ht="15.75" customHeight="1" x14ac:dyDescent="0.2">
      <c r="R423"/>
      <c r="S423"/>
      <c r="T423"/>
      <c r="U423"/>
      <c r="V423"/>
      <c r="W423"/>
      <c r="X423"/>
      <c r="Y423"/>
      <c r="Z423"/>
    </row>
    <row r="424" spans="18:26" ht="15.75" customHeight="1" x14ac:dyDescent="0.2">
      <c r="R424"/>
      <c r="S424"/>
      <c r="T424"/>
      <c r="U424"/>
      <c r="V424"/>
      <c r="W424"/>
      <c r="X424"/>
      <c r="Y424"/>
      <c r="Z424"/>
    </row>
    <row r="425" spans="18:26" ht="15.75" customHeight="1" x14ac:dyDescent="0.2">
      <c r="R425"/>
      <c r="S425"/>
      <c r="T425"/>
      <c r="U425"/>
      <c r="V425"/>
      <c r="W425"/>
      <c r="X425"/>
      <c r="Y425"/>
      <c r="Z425"/>
    </row>
    <row r="426" spans="18:26" ht="15.75" customHeight="1" x14ac:dyDescent="0.2">
      <c r="R426"/>
      <c r="S426"/>
      <c r="T426"/>
      <c r="U426"/>
      <c r="V426"/>
      <c r="W426"/>
      <c r="X426"/>
      <c r="Y426"/>
      <c r="Z426"/>
    </row>
    <row r="427" spans="18:26" ht="15.75" customHeight="1" x14ac:dyDescent="0.2">
      <c r="R427"/>
      <c r="S427"/>
      <c r="T427"/>
      <c r="U427"/>
      <c r="V427"/>
      <c r="W427"/>
      <c r="X427"/>
      <c r="Y427"/>
      <c r="Z427"/>
    </row>
    <row r="428" spans="18:26" ht="15.75" customHeight="1" x14ac:dyDescent="0.2">
      <c r="R428"/>
      <c r="S428"/>
      <c r="T428"/>
      <c r="U428"/>
      <c r="V428"/>
      <c r="W428"/>
      <c r="X428"/>
      <c r="Y428"/>
      <c r="Z428"/>
    </row>
    <row r="429" spans="18:26" ht="15.75" customHeight="1" x14ac:dyDescent="0.2">
      <c r="R429"/>
      <c r="S429"/>
      <c r="T429"/>
      <c r="U429"/>
      <c r="V429"/>
      <c r="W429"/>
      <c r="X429"/>
      <c r="Y429"/>
      <c r="Z429"/>
    </row>
    <row r="430" spans="18:26" ht="15.75" customHeight="1" x14ac:dyDescent="0.2">
      <c r="R430"/>
      <c r="S430"/>
      <c r="T430"/>
      <c r="U430"/>
      <c r="V430"/>
      <c r="W430"/>
      <c r="X430"/>
      <c r="Y430"/>
      <c r="Z430"/>
    </row>
    <row r="431" spans="18:26" ht="15.75" customHeight="1" x14ac:dyDescent="0.2">
      <c r="R431"/>
      <c r="S431"/>
      <c r="T431"/>
      <c r="U431"/>
      <c r="V431"/>
      <c r="W431"/>
      <c r="X431"/>
      <c r="Y431"/>
      <c r="Z431"/>
    </row>
    <row r="432" spans="18:26" ht="15.75" customHeight="1" x14ac:dyDescent="0.2">
      <c r="R432"/>
      <c r="S432"/>
      <c r="T432"/>
      <c r="U432"/>
      <c r="V432"/>
      <c r="W432"/>
      <c r="X432"/>
      <c r="Y432"/>
      <c r="Z432"/>
    </row>
    <row r="433" spans="18:26" ht="15.75" customHeight="1" x14ac:dyDescent="0.2">
      <c r="R433"/>
      <c r="S433"/>
      <c r="T433"/>
      <c r="U433"/>
      <c r="V433"/>
      <c r="W433"/>
      <c r="X433"/>
      <c r="Y433"/>
      <c r="Z433"/>
    </row>
    <row r="434" spans="18:26" ht="15.75" customHeight="1" x14ac:dyDescent="0.2">
      <c r="R434"/>
      <c r="S434"/>
      <c r="T434"/>
      <c r="U434"/>
      <c r="V434"/>
      <c r="W434"/>
      <c r="X434"/>
      <c r="Y434"/>
      <c r="Z434"/>
    </row>
    <row r="435" spans="18:26" ht="15.75" customHeight="1" x14ac:dyDescent="0.2">
      <c r="R435"/>
      <c r="S435"/>
      <c r="T435"/>
      <c r="U435"/>
      <c r="V435"/>
      <c r="W435"/>
      <c r="X435"/>
      <c r="Y435"/>
      <c r="Z435"/>
    </row>
    <row r="436" spans="18:26" ht="15.75" customHeight="1" x14ac:dyDescent="0.2">
      <c r="R436"/>
      <c r="S436"/>
      <c r="T436"/>
      <c r="U436"/>
      <c r="V436"/>
      <c r="W436"/>
      <c r="X436"/>
      <c r="Y436"/>
      <c r="Z436"/>
    </row>
    <row r="437" spans="18:26" ht="15.75" customHeight="1" x14ac:dyDescent="0.2">
      <c r="R437"/>
      <c r="S437"/>
      <c r="T437"/>
      <c r="U437"/>
      <c r="V437"/>
      <c r="W437"/>
      <c r="X437"/>
      <c r="Y437"/>
      <c r="Z437"/>
    </row>
    <row r="438" spans="18:26" ht="15.75" customHeight="1" x14ac:dyDescent="0.2">
      <c r="R438"/>
      <c r="S438"/>
      <c r="T438"/>
      <c r="U438"/>
      <c r="V438"/>
      <c r="W438"/>
      <c r="X438"/>
      <c r="Y438"/>
      <c r="Z438"/>
    </row>
    <row r="439" spans="18:26" ht="15.75" customHeight="1" x14ac:dyDescent="0.2">
      <c r="R439"/>
      <c r="S439"/>
      <c r="T439"/>
      <c r="U439"/>
      <c r="V439"/>
      <c r="W439"/>
      <c r="X439"/>
      <c r="Y439"/>
      <c r="Z439"/>
    </row>
    <row r="440" spans="18:26" ht="15.75" customHeight="1" x14ac:dyDescent="0.2">
      <c r="R440"/>
      <c r="S440"/>
      <c r="T440"/>
      <c r="U440"/>
      <c r="V440"/>
      <c r="W440"/>
      <c r="X440"/>
      <c r="Y440"/>
      <c r="Z440"/>
    </row>
    <row r="441" spans="18:26" ht="15.75" customHeight="1" x14ac:dyDescent="0.2">
      <c r="R441"/>
      <c r="S441"/>
      <c r="T441"/>
      <c r="U441"/>
      <c r="V441"/>
      <c r="W441"/>
      <c r="X441"/>
      <c r="Y441"/>
      <c r="Z441"/>
    </row>
    <row r="442" spans="18:26" ht="15.75" customHeight="1" x14ac:dyDescent="0.2">
      <c r="R442"/>
      <c r="S442"/>
      <c r="T442"/>
      <c r="U442"/>
      <c r="V442"/>
      <c r="W442"/>
      <c r="X442"/>
      <c r="Y442"/>
      <c r="Z442"/>
    </row>
    <row r="443" spans="18:26" ht="15.75" customHeight="1" x14ac:dyDescent="0.2">
      <c r="R443"/>
      <c r="S443"/>
      <c r="T443"/>
      <c r="U443"/>
      <c r="V443"/>
      <c r="W443"/>
      <c r="X443"/>
      <c r="Y443"/>
      <c r="Z443"/>
    </row>
    <row r="444" spans="18:26" ht="15.75" customHeight="1" x14ac:dyDescent="0.2">
      <c r="R444"/>
      <c r="S444"/>
      <c r="T444"/>
      <c r="U444"/>
      <c r="V444"/>
      <c r="W444"/>
      <c r="X444"/>
      <c r="Y444"/>
      <c r="Z444"/>
    </row>
    <row r="445" spans="18:26" ht="15.75" customHeight="1" x14ac:dyDescent="0.2">
      <c r="R445"/>
      <c r="S445"/>
      <c r="T445"/>
      <c r="U445"/>
      <c r="V445"/>
      <c r="W445"/>
      <c r="X445"/>
      <c r="Y445"/>
      <c r="Z445"/>
    </row>
    <row r="446" spans="18:26" ht="15.75" customHeight="1" x14ac:dyDescent="0.2">
      <c r="R446"/>
      <c r="S446"/>
      <c r="T446"/>
      <c r="U446"/>
      <c r="V446"/>
      <c r="W446"/>
      <c r="X446"/>
      <c r="Y446"/>
      <c r="Z446"/>
    </row>
    <row r="447" spans="18:26" ht="15.75" customHeight="1" x14ac:dyDescent="0.2">
      <c r="R447"/>
      <c r="S447"/>
      <c r="T447"/>
      <c r="U447"/>
      <c r="V447"/>
      <c r="W447"/>
      <c r="X447"/>
      <c r="Y447"/>
      <c r="Z447"/>
    </row>
    <row r="448" spans="18:26" ht="15.75" customHeight="1" x14ac:dyDescent="0.2">
      <c r="R448"/>
      <c r="S448"/>
      <c r="T448"/>
      <c r="U448"/>
      <c r="V448"/>
      <c r="W448"/>
      <c r="X448"/>
      <c r="Y448"/>
      <c r="Z448"/>
    </row>
    <row r="449" spans="18:26" ht="15.75" customHeight="1" x14ac:dyDescent="0.2">
      <c r="R449"/>
      <c r="S449"/>
      <c r="T449"/>
      <c r="U449"/>
      <c r="V449"/>
      <c r="W449"/>
      <c r="X449"/>
      <c r="Y449"/>
      <c r="Z449"/>
    </row>
    <row r="450" spans="18:26" ht="15.75" customHeight="1" x14ac:dyDescent="0.2">
      <c r="R450"/>
      <c r="S450"/>
      <c r="T450"/>
      <c r="U450"/>
      <c r="V450"/>
      <c r="W450"/>
      <c r="X450"/>
      <c r="Y450"/>
      <c r="Z450"/>
    </row>
    <row r="451" spans="18:26" ht="15.75" customHeight="1" x14ac:dyDescent="0.2">
      <c r="R451"/>
      <c r="S451"/>
      <c r="T451"/>
      <c r="U451"/>
      <c r="V451"/>
      <c r="W451"/>
      <c r="X451"/>
      <c r="Y451"/>
      <c r="Z451"/>
    </row>
    <row r="452" spans="18:26" ht="15.75" customHeight="1" x14ac:dyDescent="0.2">
      <c r="R452"/>
      <c r="S452"/>
      <c r="T452"/>
      <c r="U452"/>
      <c r="V452"/>
      <c r="W452"/>
      <c r="X452"/>
      <c r="Y452"/>
      <c r="Z452"/>
    </row>
    <row r="453" spans="18:26" ht="15.75" customHeight="1" x14ac:dyDescent="0.2">
      <c r="R453"/>
      <c r="S453"/>
      <c r="T453"/>
      <c r="U453"/>
      <c r="V453"/>
      <c r="W453"/>
      <c r="X453"/>
      <c r="Y453"/>
      <c r="Z453"/>
    </row>
    <row r="454" spans="18:26" ht="15.75" customHeight="1" x14ac:dyDescent="0.2">
      <c r="R454"/>
      <c r="S454"/>
      <c r="T454"/>
      <c r="U454"/>
      <c r="V454"/>
      <c r="W454"/>
      <c r="X454"/>
      <c r="Y454"/>
      <c r="Z454"/>
    </row>
    <row r="455" spans="18:26" ht="15.75" customHeight="1" x14ac:dyDescent="0.2">
      <c r="R455"/>
      <c r="S455"/>
      <c r="T455"/>
      <c r="U455"/>
      <c r="V455"/>
      <c r="W455"/>
      <c r="X455"/>
      <c r="Y455"/>
      <c r="Z455"/>
    </row>
    <row r="456" spans="18:26" ht="15.75" customHeight="1" x14ac:dyDescent="0.2">
      <c r="R456"/>
      <c r="S456"/>
      <c r="T456"/>
      <c r="U456"/>
      <c r="V456"/>
      <c r="W456"/>
      <c r="X456"/>
      <c r="Y456"/>
      <c r="Z456"/>
    </row>
    <row r="457" spans="18:26" ht="15.75" customHeight="1" x14ac:dyDescent="0.2">
      <c r="R457"/>
      <c r="S457"/>
      <c r="T457"/>
      <c r="U457"/>
      <c r="V457"/>
      <c r="W457"/>
      <c r="X457"/>
      <c r="Y457"/>
      <c r="Z457"/>
    </row>
    <row r="458" spans="18:26" ht="15.75" customHeight="1" x14ac:dyDescent="0.2">
      <c r="R458"/>
      <c r="S458"/>
      <c r="T458"/>
      <c r="U458"/>
      <c r="V458"/>
      <c r="W458"/>
      <c r="X458"/>
      <c r="Y458"/>
      <c r="Z458"/>
    </row>
    <row r="459" spans="18:26" ht="15.75" customHeight="1" x14ac:dyDescent="0.2">
      <c r="R459"/>
      <c r="S459"/>
      <c r="T459"/>
      <c r="U459"/>
      <c r="V459"/>
      <c r="W459"/>
      <c r="X459"/>
      <c r="Y459"/>
      <c r="Z459"/>
    </row>
    <row r="460" spans="18:26" ht="15.75" customHeight="1" x14ac:dyDescent="0.2">
      <c r="R460"/>
      <c r="S460"/>
      <c r="T460"/>
      <c r="U460"/>
      <c r="V460"/>
      <c r="W460"/>
      <c r="X460"/>
      <c r="Y460"/>
      <c r="Z460"/>
    </row>
    <row r="461" spans="18:26" ht="15.75" customHeight="1" x14ac:dyDescent="0.2">
      <c r="R461"/>
      <c r="S461"/>
      <c r="T461"/>
      <c r="U461"/>
      <c r="V461"/>
      <c r="W461"/>
      <c r="X461"/>
      <c r="Y461"/>
      <c r="Z461"/>
    </row>
    <row r="462" spans="18:26" ht="15.75" customHeight="1" x14ac:dyDescent="0.2">
      <c r="R462"/>
      <c r="S462"/>
      <c r="T462"/>
      <c r="U462"/>
      <c r="V462"/>
      <c r="W462"/>
      <c r="X462"/>
      <c r="Y462"/>
      <c r="Z462"/>
    </row>
    <row r="463" spans="18:26" ht="15.75" customHeight="1" x14ac:dyDescent="0.2">
      <c r="R463"/>
      <c r="S463"/>
      <c r="T463"/>
      <c r="U463"/>
      <c r="V463"/>
      <c r="W463"/>
      <c r="X463"/>
      <c r="Y463"/>
      <c r="Z463"/>
    </row>
    <row r="464" spans="18:26" ht="15.75" customHeight="1" x14ac:dyDescent="0.2">
      <c r="R464"/>
      <c r="S464"/>
      <c r="T464"/>
      <c r="U464"/>
      <c r="V464"/>
      <c r="W464"/>
      <c r="X464"/>
      <c r="Y464"/>
      <c r="Z464"/>
    </row>
    <row r="465" spans="18:26" ht="15.75" customHeight="1" x14ac:dyDescent="0.2">
      <c r="R465"/>
      <c r="S465"/>
      <c r="T465"/>
      <c r="U465"/>
      <c r="V465"/>
      <c r="W465"/>
      <c r="X465"/>
      <c r="Y465"/>
      <c r="Z465"/>
    </row>
    <row r="466" spans="18:26" ht="15.75" customHeight="1" x14ac:dyDescent="0.2">
      <c r="R466"/>
      <c r="S466"/>
      <c r="T466"/>
      <c r="U466"/>
      <c r="V466"/>
      <c r="W466"/>
      <c r="X466"/>
      <c r="Y466"/>
      <c r="Z466"/>
    </row>
    <row r="467" spans="18:26" ht="15.75" customHeight="1" x14ac:dyDescent="0.2">
      <c r="R467"/>
      <c r="S467"/>
      <c r="T467"/>
      <c r="U467"/>
      <c r="V467"/>
      <c r="W467"/>
      <c r="X467"/>
      <c r="Y467"/>
      <c r="Z467"/>
    </row>
    <row r="468" spans="18:26" ht="15.75" customHeight="1" x14ac:dyDescent="0.2">
      <c r="R468"/>
      <c r="S468"/>
      <c r="T468"/>
      <c r="U468"/>
      <c r="V468"/>
      <c r="W468"/>
      <c r="X468"/>
      <c r="Y468"/>
      <c r="Z468"/>
    </row>
    <row r="469" spans="18:26" ht="15.75" customHeight="1" x14ac:dyDescent="0.2">
      <c r="R469"/>
      <c r="S469"/>
      <c r="T469"/>
      <c r="U469"/>
      <c r="V469"/>
      <c r="W469"/>
      <c r="X469"/>
      <c r="Y469"/>
      <c r="Z469"/>
    </row>
    <row r="470" spans="18:26" ht="15.75" customHeight="1" x14ac:dyDescent="0.2">
      <c r="R470"/>
      <c r="S470"/>
      <c r="T470"/>
      <c r="U470"/>
      <c r="V470"/>
      <c r="W470"/>
      <c r="X470"/>
      <c r="Y470"/>
      <c r="Z470"/>
    </row>
    <row r="471" spans="18:26" ht="15.75" customHeight="1" x14ac:dyDescent="0.2">
      <c r="R471"/>
      <c r="S471"/>
      <c r="T471"/>
      <c r="U471"/>
      <c r="V471"/>
      <c r="W471"/>
      <c r="X471"/>
      <c r="Y471"/>
      <c r="Z471"/>
    </row>
    <row r="472" spans="18:26" ht="15.75" customHeight="1" x14ac:dyDescent="0.2">
      <c r="R472"/>
      <c r="S472"/>
      <c r="T472"/>
      <c r="U472"/>
      <c r="V472"/>
      <c r="W472"/>
      <c r="X472"/>
      <c r="Y472"/>
      <c r="Z472"/>
    </row>
    <row r="473" spans="18:26" ht="15.75" customHeight="1" x14ac:dyDescent="0.2">
      <c r="R473"/>
      <c r="S473"/>
      <c r="T473"/>
      <c r="U473"/>
      <c r="V473"/>
      <c r="W473"/>
      <c r="X473"/>
      <c r="Y473"/>
      <c r="Z473"/>
    </row>
    <row r="474" spans="18:26" ht="15.75" customHeight="1" x14ac:dyDescent="0.2">
      <c r="R474"/>
      <c r="S474"/>
      <c r="T474"/>
      <c r="U474"/>
      <c r="V474"/>
      <c r="W474"/>
      <c r="X474"/>
      <c r="Y474"/>
      <c r="Z474"/>
    </row>
    <row r="475" spans="18:26" ht="15.75" customHeight="1" x14ac:dyDescent="0.2">
      <c r="R475"/>
      <c r="S475"/>
      <c r="T475"/>
      <c r="U475"/>
      <c r="V475"/>
      <c r="W475"/>
      <c r="X475"/>
      <c r="Y475"/>
      <c r="Z475"/>
    </row>
    <row r="476" spans="18:26" ht="15.75" customHeight="1" x14ac:dyDescent="0.2">
      <c r="R476"/>
      <c r="S476"/>
      <c r="T476"/>
      <c r="U476"/>
      <c r="V476"/>
      <c r="W476"/>
      <c r="X476"/>
      <c r="Y476"/>
      <c r="Z476"/>
    </row>
    <row r="477" spans="18:26" ht="15.75" customHeight="1" x14ac:dyDescent="0.2">
      <c r="R477"/>
      <c r="S477"/>
      <c r="T477"/>
      <c r="U477"/>
      <c r="V477"/>
      <c r="W477"/>
      <c r="X477"/>
      <c r="Y477"/>
      <c r="Z477"/>
    </row>
    <row r="478" spans="18:26" ht="15.75" customHeight="1" x14ac:dyDescent="0.2">
      <c r="R478"/>
      <c r="S478"/>
      <c r="T478"/>
      <c r="U478"/>
      <c r="V478"/>
      <c r="W478"/>
      <c r="X478"/>
      <c r="Y478"/>
      <c r="Z478"/>
    </row>
    <row r="479" spans="18:26" ht="15.75" customHeight="1" x14ac:dyDescent="0.2">
      <c r="R479"/>
      <c r="S479"/>
      <c r="T479"/>
      <c r="U479"/>
      <c r="V479"/>
      <c r="W479"/>
      <c r="X479"/>
      <c r="Y479"/>
      <c r="Z479"/>
    </row>
    <row r="480" spans="18:26" ht="15.75" customHeight="1" x14ac:dyDescent="0.2">
      <c r="R480"/>
      <c r="S480"/>
      <c r="T480"/>
      <c r="U480"/>
      <c r="V480"/>
      <c r="W480"/>
      <c r="X480"/>
      <c r="Y480"/>
      <c r="Z480"/>
    </row>
    <row r="481" spans="18:26" ht="15.75" customHeight="1" x14ac:dyDescent="0.2">
      <c r="R481"/>
      <c r="S481"/>
      <c r="T481"/>
      <c r="U481"/>
      <c r="V481"/>
      <c r="W481"/>
      <c r="X481"/>
      <c r="Y481"/>
      <c r="Z481"/>
    </row>
    <row r="482" spans="18:26" ht="15.75" customHeight="1" x14ac:dyDescent="0.2">
      <c r="R482"/>
      <c r="S482"/>
      <c r="T482"/>
      <c r="U482"/>
      <c r="V482"/>
      <c r="W482"/>
      <c r="X482"/>
      <c r="Y482"/>
      <c r="Z482"/>
    </row>
    <row r="483" spans="18:26" ht="15.75" customHeight="1" x14ac:dyDescent="0.2">
      <c r="R483"/>
      <c r="S483"/>
      <c r="T483"/>
      <c r="U483"/>
      <c r="V483"/>
      <c r="W483"/>
      <c r="X483"/>
      <c r="Y483"/>
      <c r="Z483"/>
    </row>
    <row r="484" spans="18:26" ht="15.75" customHeight="1" x14ac:dyDescent="0.2">
      <c r="R484"/>
      <c r="S484"/>
      <c r="T484"/>
      <c r="U484"/>
      <c r="V484"/>
      <c r="W484"/>
      <c r="X484"/>
      <c r="Y484"/>
      <c r="Z484"/>
    </row>
    <row r="485" spans="18:26" ht="15.75" customHeight="1" x14ac:dyDescent="0.2">
      <c r="R485"/>
      <c r="S485"/>
      <c r="T485"/>
      <c r="U485"/>
      <c r="V485"/>
      <c r="W485"/>
      <c r="X485"/>
      <c r="Y485"/>
      <c r="Z485"/>
    </row>
    <row r="486" spans="18:26" ht="15.75" customHeight="1" x14ac:dyDescent="0.2">
      <c r="R486"/>
      <c r="S486"/>
      <c r="T486"/>
      <c r="U486"/>
      <c r="V486"/>
      <c r="W486"/>
      <c r="X486"/>
      <c r="Y486"/>
      <c r="Z486"/>
    </row>
    <row r="487" spans="18:26" ht="15.75" customHeight="1" x14ac:dyDescent="0.2">
      <c r="R487"/>
      <c r="S487"/>
      <c r="T487"/>
      <c r="U487"/>
      <c r="V487"/>
      <c r="W487"/>
      <c r="X487"/>
      <c r="Y487"/>
      <c r="Z487"/>
    </row>
    <row r="488" spans="18:26" ht="15.75" customHeight="1" x14ac:dyDescent="0.2">
      <c r="R488"/>
      <c r="S488"/>
      <c r="T488"/>
      <c r="U488"/>
      <c r="V488"/>
      <c r="W488"/>
      <c r="X488"/>
      <c r="Y488"/>
      <c r="Z488"/>
    </row>
    <row r="489" spans="18:26" ht="15.75" customHeight="1" x14ac:dyDescent="0.2">
      <c r="R489"/>
      <c r="S489"/>
      <c r="T489"/>
      <c r="U489"/>
      <c r="V489"/>
      <c r="W489"/>
      <c r="X489"/>
      <c r="Y489"/>
      <c r="Z489"/>
    </row>
    <row r="490" spans="18:26" ht="15.75" customHeight="1" x14ac:dyDescent="0.2">
      <c r="R490"/>
      <c r="S490"/>
      <c r="T490"/>
      <c r="U490"/>
      <c r="V490"/>
      <c r="W490"/>
      <c r="X490"/>
      <c r="Y490"/>
      <c r="Z490"/>
    </row>
    <row r="491" spans="18:26" ht="15.75" customHeight="1" x14ac:dyDescent="0.2">
      <c r="R491"/>
      <c r="S491"/>
      <c r="T491"/>
      <c r="U491"/>
      <c r="V491"/>
      <c r="W491"/>
      <c r="X491"/>
      <c r="Y491"/>
      <c r="Z491"/>
    </row>
    <row r="492" spans="18:26" ht="15.75" customHeight="1" x14ac:dyDescent="0.2">
      <c r="R492"/>
      <c r="S492"/>
      <c r="T492"/>
      <c r="U492"/>
      <c r="V492"/>
      <c r="W492"/>
      <c r="X492"/>
      <c r="Y492"/>
      <c r="Z492"/>
    </row>
    <row r="493" spans="18:26" ht="15.75" customHeight="1" x14ac:dyDescent="0.2">
      <c r="R493"/>
      <c r="S493"/>
      <c r="T493"/>
      <c r="U493"/>
      <c r="V493"/>
      <c r="W493"/>
      <c r="X493"/>
      <c r="Y493"/>
      <c r="Z493"/>
    </row>
    <row r="494" spans="18:26" ht="15.75" customHeight="1" x14ac:dyDescent="0.2">
      <c r="R494"/>
      <c r="S494"/>
      <c r="T494"/>
      <c r="U494"/>
      <c r="V494"/>
      <c r="W494"/>
      <c r="X494"/>
      <c r="Y494"/>
      <c r="Z494"/>
    </row>
    <row r="495" spans="18:26" ht="15.75" customHeight="1" x14ac:dyDescent="0.2">
      <c r="R495"/>
      <c r="S495"/>
      <c r="T495"/>
      <c r="U495"/>
      <c r="V495"/>
      <c r="W495"/>
      <c r="X495"/>
      <c r="Y495"/>
      <c r="Z495"/>
    </row>
    <row r="496" spans="18:26" ht="15.75" customHeight="1" x14ac:dyDescent="0.2">
      <c r="R496"/>
      <c r="S496"/>
      <c r="T496"/>
      <c r="U496"/>
      <c r="V496"/>
      <c r="W496"/>
      <c r="X496"/>
      <c r="Y496"/>
      <c r="Z496"/>
    </row>
    <row r="497" spans="18:26" ht="15.75" customHeight="1" x14ac:dyDescent="0.2">
      <c r="R497"/>
      <c r="S497"/>
      <c r="T497"/>
      <c r="U497"/>
      <c r="V497"/>
      <c r="W497"/>
      <c r="X497"/>
      <c r="Y497"/>
      <c r="Z497"/>
    </row>
    <row r="498" spans="18:26" ht="15.75" customHeight="1" x14ac:dyDescent="0.2">
      <c r="R498"/>
      <c r="S498"/>
      <c r="T498"/>
      <c r="U498"/>
      <c r="V498"/>
      <c r="W498"/>
      <c r="X498"/>
      <c r="Y498"/>
      <c r="Z498"/>
    </row>
    <row r="499" spans="18:26" ht="15.75" customHeight="1" x14ac:dyDescent="0.2">
      <c r="R499"/>
      <c r="S499"/>
      <c r="T499"/>
      <c r="U499"/>
      <c r="V499"/>
      <c r="W499"/>
      <c r="X499"/>
      <c r="Y499"/>
      <c r="Z499"/>
    </row>
    <row r="500" spans="18:26" ht="15.75" customHeight="1" x14ac:dyDescent="0.2">
      <c r="R500"/>
      <c r="S500"/>
      <c r="T500"/>
      <c r="U500"/>
      <c r="V500"/>
      <c r="W500"/>
      <c r="X500"/>
      <c r="Y500"/>
      <c r="Z500"/>
    </row>
    <row r="501" spans="18:26" ht="15.75" customHeight="1" x14ac:dyDescent="0.2">
      <c r="R501"/>
      <c r="S501"/>
      <c r="T501"/>
      <c r="U501"/>
      <c r="V501"/>
      <c r="W501"/>
      <c r="X501"/>
      <c r="Y501"/>
      <c r="Z501"/>
    </row>
    <row r="502" spans="18:26" ht="15.75" customHeight="1" x14ac:dyDescent="0.2">
      <c r="R502"/>
      <c r="S502"/>
      <c r="T502"/>
      <c r="U502"/>
      <c r="V502"/>
      <c r="W502"/>
      <c r="X502"/>
      <c r="Y502"/>
      <c r="Z502"/>
    </row>
    <row r="503" spans="18:26" ht="15.75" customHeight="1" x14ac:dyDescent="0.2">
      <c r="R503"/>
      <c r="S503"/>
      <c r="T503"/>
      <c r="U503"/>
      <c r="V503"/>
      <c r="W503"/>
      <c r="X503"/>
      <c r="Y503"/>
      <c r="Z503"/>
    </row>
    <row r="504" spans="18:26" ht="15.75" customHeight="1" x14ac:dyDescent="0.2">
      <c r="R504"/>
      <c r="S504"/>
      <c r="T504"/>
      <c r="U504"/>
      <c r="V504"/>
      <c r="W504"/>
      <c r="X504"/>
      <c r="Y504"/>
      <c r="Z504"/>
    </row>
    <row r="505" spans="18:26" ht="15.75" customHeight="1" x14ac:dyDescent="0.2">
      <c r="R505"/>
      <c r="S505"/>
      <c r="T505"/>
      <c r="U505"/>
      <c r="V505"/>
      <c r="W505"/>
      <c r="X505"/>
      <c r="Y505"/>
      <c r="Z505"/>
    </row>
    <row r="506" spans="18:26" ht="15.75" customHeight="1" x14ac:dyDescent="0.2">
      <c r="R506"/>
      <c r="S506"/>
      <c r="T506"/>
      <c r="U506"/>
      <c r="V506"/>
      <c r="W506"/>
      <c r="X506"/>
      <c r="Y506"/>
      <c r="Z506"/>
    </row>
    <row r="507" spans="18:26" ht="15.75" customHeight="1" x14ac:dyDescent="0.2">
      <c r="R507"/>
      <c r="S507"/>
      <c r="T507"/>
      <c r="U507"/>
      <c r="V507"/>
      <c r="W507"/>
      <c r="X507"/>
      <c r="Y507"/>
      <c r="Z507"/>
    </row>
    <row r="508" spans="18:26" ht="15.75" customHeight="1" x14ac:dyDescent="0.2">
      <c r="R508"/>
      <c r="S508"/>
      <c r="T508"/>
      <c r="U508"/>
      <c r="V508"/>
      <c r="W508"/>
      <c r="X508"/>
      <c r="Y508"/>
      <c r="Z508"/>
    </row>
    <row r="509" spans="18:26" ht="15.75" customHeight="1" x14ac:dyDescent="0.2">
      <c r="R509"/>
      <c r="S509"/>
      <c r="T509"/>
      <c r="U509"/>
      <c r="V509"/>
      <c r="W509"/>
      <c r="X509"/>
      <c r="Y509"/>
      <c r="Z509"/>
    </row>
    <row r="510" spans="18:26" ht="15.75" customHeight="1" x14ac:dyDescent="0.2">
      <c r="R510"/>
      <c r="S510"/>
      <c r="T510"/>
      <c r="U510"/>
      <c r="V510"/>
      <c r="W510"/>
      <c r="X510"/>
      <c r="Y510"/>
      <c r="Z510"/>
    </row>
    <row r="511" spans="18:26" ht="15.75" customHeight="1" x14ac:dyDescent="0.2">
      <c r="R511"/>
      <c r="S511"/>
      <c r="T511"/>
      <c r="U511"/>
      <c r="V511"/>
      <c r="W511"/>
      <c r="X511"/>
      <c r="Y511"/>
      <c r="Z511"/>
    </row>
    <row r="512" spans="18:26" ht="15.75" customHeight="1" x14ac:dyDescent="0.2">
      <c r="R512"/>
      <c r="S512"/>
      <c r="T512"/>
      <c r="U512"/>
      <c r="V512"/>
      <c r="W512"/>
      <c r="X512"/>
      <c r="Y512"/>
      <c r="Z512"/>
    </row>
    <row r="513" spans="18:26" ht="15.75" customHeight="1" x14ac:dyDescent="0.2">
      <c r="R513"/>
      <c r="S513"/>
      <c r="T513"/>
      <c r="U513"/>
      <c r="V513"/>
      <c r="W513"/>
      <c r="X513"/>
      <c r="Y513"/>
      <c r="Z513"/>
    </row>
    <row r="514" spans="18:26" ht="15.75" customHeight="1" x14ac:dyDescent="0.2">
      <c r="R514"/>
      <c r="S514"/>
      <c r="T514"/>
      <c r="U514"/>
      <c r="V514"/>
      <c r="W514"/>
      <c r="X514"/>
      <c r="Y514"/>
      <c r="Z514"/>
    </row>
    <row r="515" spans="18:26" ht="15.75" customHeight="1" x14ac:dyDescent="0.2">
      <c r="R515"/>
      <c r="S515"/>
      <c r="T515"/>
      <c r="U515"/>
      <c r="V515"/>
      <c r="W515"/>
      <c r="X515"/>
      <c r="Y515"/>
      <c r="Z515"/>
    </row>
    <row r="516" spans="18:26" ht="15.75" customHeight="1" x14ac:dyDescent="0.2">
      <c r="R516"/>
      <c r="S516"/>
      <c r="T516"/>
      <c r="U516"/>
      <c r="V516"/>
      <c r="W516"/>
      <c r="X516"/>
      <c r="Y516"/>
      <c r="Z516"/>
    </row>
    <row r="517" spans="18:26" ht="15.75" customHeight="1" x14ac:dyDescent="0.2">
      <c r="R517"/>
      <c r="S517"/>
      <c r="T517"/>
      <c r="U517"/>
      <c r="V517"/>
      <c r="W517"/>
      <c r="X517"/>
      <c r="Y517"/>
      <c r="Z517"/>
    </row>
    <row r="518" spans="18:26" ht="15.75" customHeight="1" x14ac:dyDescent="0.2">
      <c r="R518"/>
      <c r="S518"/>
      <c r="T518"/>
      <c r="U518"/>
      <c r="V518"/>
      <c r="W518"/>
      <c r="X518"/>
      <c r="Y518"/>
      <c r="Z518"/>
    </row>
    <row r="519" spans="18:26" ht="15.75" customHeight="1" x14ac:dyDescent="0.2">
      <c r="R519"/>
      <c r="S519"/>
      <c r="T519"/>
      <c r="U519"/>
      <c r="V519"/>
      <c r="W519"/>
      <c r="X519"/>
      <c r="Y519"/>
      <c r="Z519"/>
    </row>
    <row r="520" spans="18:26" ht="15.75" customHeight="1" x14ac:dyDescent="0.2">
      <c r="R520"/>
      <c r="S520"/>
      <c r="T520"/>
      <c r="U520"/>
      <c r="V520"/>
      <c r="W520"/>
      <c r="X520"/>
      <c r="Y520"/>
      <c r="Z520"/>
    </row>
    <row r="521" spans="18:26" ht="15.75" customHeight="1" x14ac:dyDescent="0.2">
      <c r="R521"/>
      <c r="S521"/>
      <c r="T521"/>
      <c r="U521"/>
      <c r="V521"/>
      <c r="W521"/>
      <c r="X521"/>
      <c r="Y521"/>
      <c r="Z521"/>
    </row>
    <row r="522" spans="18:26" ht="15.75" customHeight="1" x14ac:dyDescent="0.2">
      <c r="R522"/>
      <c r="S522"/>
      <c r="T522"/>
      <c r="U522"/>
      <c r="V522"/>
      <c r="W522"/>
      <c r="X522"/>
      <c r="Y522"/>
      <c r="Z522"/>
    </row>
    <row r="523" spans="18:26" ht="15.75" customHeight="1" x14ac:dyDescent="0.2">
      <c r="R523"/>
      <c r="S523"/>
      <c r="T523"/>
      <c r="U523"/>
      <c r="V523"/>
      <c r="W523"/>
      <c r="X523"/>
      <c r="Y523"/>
      <c r="Z523"/>
    </row>
    <row r="524" spans="18:26" ht="15.75" customHeight="1" x14ac:dyDescent="0.2">
      <c r="R524"/>
      <c r="S524"/>
      <c r="T524"/>
      <c r="U524"/>
      <c r="V524"/>
      <c r="W524"/>
      <c r="X524"/>
      <c r="Y524"/>
      <c r="Z524"/>
    </row>
    <row r="525" spans="18:26" ht="15.75" customHeight="1" x14ac:dyDescent="0.2">
      <c r="R525"/>
      <c r="S525"/>
      <c r="T525"/>
      <c r="U525"/>
      <c r="V525"/>
      <c r="W525"/>
      <c r="X525"/>
      <c r="Y525"/>
      <c r="Z525"/>
    </row>
    <row r="526" spans="18:26" ht="15.75" customHeight="1" x14ac:dyDescent="0.2">
      <c r="R526"/>
      <c r="S526"/>
      <c r="T526"/>
      <c r="U526"/>
      <c r="V526"/>
      <c r="W526"/>
      <c r="X526"/>
      <c r="Y526"/>
      <c r="Z526"/>
    </row>
    <row r="527" spans="18:26" ht="15.75" customHeight="1" x14ac:dyDescent="0.2">
      <c r="R527"/>
      <c r="S527"/>
      <c r="T527"/>
      <c r="U527"/>
      <c r="V527"/>
      <c r="W527"/>
      <c r="X527"/>
      <c r="Y527"/>
      <c r="Z527"/>
    </row>
    <row r="528" spans="18:26" ht="15.75" customHeight="1" x14ac:dyDescent="0.2">
      <c r="R528"/>
      <c r="S528"/>
      <c r="T528"/>
      <c r="U528"/>
      <c r="V528"/>
      <c r="W528"/>
      <c r="X528"/>
      <c r="Y528"/>
      <c r="Z528"/>
    </row>
    <row r="529" spans="18:26" ht="15.75" customHeight="1" x14ac:dyDescent="0.2">
      <c r="R529"/>
      <c r="S529"/>
      <c r="T529"/>
      <c r="U529"/>
      <c r="V529"/>
      <c r="W529"/>
      <c r="X529"/>
      <c r="Y529"/>
      <c r="Z529"/>
    </row>
    <row r="530" spans="18:26" ht="15.75" customHeight="1" x14ac:dyDescent="0.2">
      <c r="R530"/>
      <c r="S530"/>
      <c r="T530"/>
      <c r="U530"/>
      <c r="V530"/>
      <c r="W530"/>
      <c r="X530"/>
      <c r="Y530"/>
      <c r="Z530"/>
    </row>
    <row r="531" spans="18:26" ht="15.75" customHeight="1" x14ac:dyDescent="0.2">
      <c r="R531"/>
      <c r="S531"/>
      <c r="T531"/>
      <c r="U531"/>
      <c r="V531"/>
      <c r="W531"/>
      <c r="X531"/>
      <c r="Y531"/>
      <c r="Z531"/>
    </row>
    <row r="532" spans="18:26" ht="15.75" customHeight="1" x14ac:dyDescent="0.2">
      <c r="R532"/>
      <c r="S532"/>
      <c r="T532"/>
      <c r="U532"/>
      <c r="V532"/>
      <c r="W532"/>
      <c r="X532"/>
      <c r="Y532"/>
      <c r="Z532"/>
    </row>
    <row r="533" spans="18:26" ht="15.75" customHeight="1" x14ac:dyDescent="0.2">
      <c r="R533"/>
      <c r="S533"/>
      <c r="T533"/>
      <c r="U533"/>
      <c r="V533"/>
      <c r="W533"/>
      <c r="X533"/>
      <c r="Y533"/>
      <c r="Z533"/>
    </row>
    <row r="534" spans="18:26" ht="15.75" customHeight="1" x14ac:dyDescent="0.2">
      <c r="R534"/>
      <c r="S534"/>
      <c r="T534"/>
      <c r="U534"/>
      <c r="V534"/>
      <c r="W534"/>
      <c r="X534"/>
      <c r="Y534"/>
      <c r="Z534"/>
    </row>
    <row r="535" spans="18:26" ht="15.75" customHeight="1" x14ac:dyDescent="0.2">
      <c r="R535"/>
      <c r="S535"/>
      <c r="T535"/>
      <c r="U535"/>
      <c r="V535"/>
      <c r="W535"/>
      <c r="X535"/>
      <c r="Y535"/>
      <c r="Z535"/>
    </row>
    <row r="536" spans="18:26" ht="15.75" customHeight="1" x14ac:dyDescent="0.2">
      <c r="R536"/>
      <c r="S536"/>
      <c r="T536"/>
      <c r="U536"/>
      <c r="V536"/>
      <c r="W536"/>
      <c r="X536"/>
      <c r="Y536"/>
      <c r="Z536"/>
    </row>
    <row r="537" spans="18:26" ht="15.75" customHeight="1" x14ac:dyDescent="0.2">
      <c r="R537"/>
      <c r="S537"/>
      <c r="T537"/>
      <c r="U537"/>
      <c r="V537"/>
      <c r="W537"/>
      <c r="X537"/>
      <c r="Y537"/>
      <c r="Z537"/>
    </row>
    <row r="538" spans="18:26" ht="15.75" customHeight="1" x14ac:dyDescent="0.2">
      <c r="R538"/>
      <c r="S538"/>
      <c r="T538"/>
      <c r="U538"/>
      <c r="V538"/>
      <c r="W538"/>
      <c r="X538"/>
      <c r="Y538"/>
      <c r="Z538"/>
    </row>
    <row r="539" spans="18:26" ht="15.75" customHeight="1" x14ac:dyDescent="0.2">
      <c r="R539"/>
      <c r="S539"/>
      <c r="T539"/>
      <c r="U539"/>
      <c r="V539"/>
      <c r="W539"/>
      <c r="X539"/>
      <c r="Y539"/>
      <c r="Z539"/>
    </row>
    <row r="540" spans="18:26" ht="15.75" customHeight="1" x14ac:dyDescent="0.2">
      <c r="R540"/>
      <c r="S540"/>
      <c r="T540"/>
      <c r="U540"/>
      <c r="V540"/>
      <c r="W540"/>
      <c r="X540"/>
      <c r="Y540"/>
      <c r="Z540"/>
    </row>
    <row r="541" spans="18:26" ht="15.75" customHeight="1" x14ac:dyDescent="0.2">
      <c r="R541"/>
      <c r="S541"/>
      <c r="T541"/>
      <c r="U541"/>
      <c r="V541"/>
      <c r="W541"/>
      <c r="X541"/>
      <c r="Y541"/>
      <c r="Z541"/>
    </row>
    <row r="542" spans="18:26" ht="15.75" customHeight="1" x14ac:dyDescent="0.2">
      <c r="R542"/>
      <c r="S542"/>
      <c r="T542"/>
      <c r="U542"/>
      <c r="V542"/>
      <c r="W542"/>
      <c r="X542"/>
      <c r="Y542"/>
      <c r="Z542"/>
    </row>
    <row r="543" spans="18:26" ht="15.75" customHeight="1" x14ac:dyDescent="0.2">
      <c r="R543"/>
      <c r="S543"/>
      <c r="T543"/>
      <c r="U543"/>
      <c r="V543"/>
      <c r="W543"/>
      <c r="X543"/>
      <c r="Y543"/>
      <c r="Z543"/>
    </row>
    <row r="544" spans="18:26" ht="15.75" customHeight="1" x14ac:dyDescent="0.2">
      <c r="R544"/>
      <c r="S544"/>
      <c r="T544"/>
      <c r="U544"/>
      <c r="V544"/>
      <c r="W544"/>
      <c r="X544"/>
      <c r="Y544"/>
      <c r="Z544"/>
    </row>
    <row r="545" spans="18:26" ht="15.75" customHeight="1" x14ac:dyDescent="0.2">
      <c r="R545"/>
      <c r="S545"/>
      <c r="T545"/>
      <c r="U545"/>
      <c r="V545"/>
      <c r="W545"/>
      <c r="X545"/>
      <c r="Y545"/>
      <c r="Z545"/>
    </row>
    <row r="546" spans="18:26" ht="15.75" customHeight="1" x14ac:dyDescent="0.2">
      <c r="R546"/>
      <c r="S546"/>
      <c r="T546"/>
      <c r="U546"/>
      <c r="V546"/>
      <c r="W546"/>
      <c r="X546"/>
      <c r="Y546"/>
      <c r="Z546"/>
    </row>
    <row r="547" spans="18:26" ht="15.75" customHeight="1" x14ac:dyDescent="0.2">
      <c r="R547"/>
      <c r="S547"/>
      <c r="T547"/>
      <c r="U547"/>
      <c r="V547"/>
      <c r="W547"/>
      <c r="X547"/>
      <c r="Y547"/>
      <c r="Z547"/>
    </row>
    <row r="548" spans="18:26" ht="15.75" customHeight="1" x14ac:dyDescent="0.2">
      <c r="R548"/>
      <c r="S548"/>
      <c r="T548"/>
      <c r="U548"/>
      <c r="V548"/>
      <c r="W548"/>
      <c r="X548"/>
      <c r="Y548"/>
      <c r="Z548"/>
    </row>
    <row r="549" spans="18:26" ht="15.75" customHeight="1" x14ac:dyDescent="0.2">
      <c r="R549"/>
      <c r="S549"/>
      <c r="T549"/>
      <c r="U549"/>
      <c r="V549"/>
      <c r="W549"/>
      <c r="X549"/>
      <c r="Y549"/>
      <c r="Z549"/>
    </row>
    <row r="550" spans="18:26" ht="15.75" customHeight="1" x14ac:dyDescent="0.2">
      <c r="R550"/>
      <c r="S550"/>
      <c r="T550"/>
      <c r="U550"/>
      <c r="V550"/>
      <c r="W550"/>
      <c r="X550"/>
      <c r="Y550"/>
      <c r="Z550"/>
    </row>
    <row r="551" spans="18:26" ht="15.75" customHeight="1" x14ac:dyDescent="0.2">
      <c r="R551"/>
      <c r="S551"/>
      <c r="T551"/>
      <c r="U551"/>
      <c r="V551"/>
      <c r="W551"/>
      <c r="X551"/>
      <c r="Y551"/>
      <c r="Z551"/>
    </row>
    <row r="552" spans="18:26" ht="15.75" customHeight="1" x14ac:dyDescent="0.2">
      <c r="R552"/>
      <c r="S552"/>
      <c r="T552"/>
      <c r="U552"/>
      <c r="V552"/>
      <c r="W552"/>
      <c r="X552"/>
      <c r="Y552"/>
      <c r="Z552"/>
    </row>
    <row r="553" spans="18:26" ht="15.75" customHeight="1" x14ac:dyDescent="0.2">
      <c r="R553"/>
      <c r="S553"/>
      <c r="T553"/>
      <c r="U553"/>
      <c r="V553"/>
      <c r="W553"/>
      <c r="X553"/>
      <c r="Y553"/>
      <c r="Z553"/>
    </row>
    <row r="554" spans="18:26" ht="15.75" customHeight="1" x14ac:dyDescent="0.2">
      <c r="R554"/>
      <c r="S554"/>
      <c r="T554"/>
      <c r="U554"/>
      <c r="V554"/>
      <c r="W554"/>
      <c r="X554"/>
      <c r="Y554"/>
      <c r="Z554"/>
    </row>
    <row r="555" spans="18:26" ht="15.75" customHeight="1" x14ac:dyDescent="0.2">
      <c r="R555"/>
      <c r="S555"/>
      <c r="T555"/>
      <c r="U555"/>
      <c r="V555"/>
      <c r="W555"/>
      <c r="X555"/>
      <c r="Y555"/>
      <c r="Z555"/>
    </row>
    <row r="556" spans="18:26" ht="15.75" customHeight="1" x14ac:dyDescent="0.2">
      <c r="R556"/>
      <c r="S556"/>
      <c r="T556"/>
      <c r="U556"/>
      <c r="V556"/>
      <c r="W556"/>
      <c r="X556"/>
      <c r="Y556"/>
      <c r="Z556"/>
    </row>
    <row r="557" spans="18:26" ht="15.75" customHeight="1" x14ac:dyDescent="0.2">
      <c r="R557"/>
      <c r="S557"/>
      <c r="T557"/>
      <c r="U557"/>
      <c r="V557"/>
      <c r="W557"/>
      <c r="X557"/>
      <c r="Y557"/>
      <c r="Z557"/>
    </row>
    <row r="558" spans="18:26" ht="15.75" customHeight="1" x14ac:dyDescent="0.2">
      <c r="R558"/>
      <c r="S558"/>
      <c r="T558"/>
      <c r="U558"/>
      <c r="V558"/>
      <c r="W558"/>
      <c r="X558"/>
      <c r="Y558"/>
      <c r="Z558"/>
    </row>
    <row r="559" spans="18:26" ht="15.75" customHeight="1" x14ac:dyDescent="0.2">
      <c r="R559"/>
      <c r="S559"/>
      <c r="T559"/>
      <c r="U559"/>
      <c r="V559"/>
      <c r="W559"/>
      <c r="X559"/>
      <c r="Y559"/>
      <c r="Z559"/>
    </row>
    <row r="560" spans="18:26" ht="15.75" customHeight="1" x14ac:dyDescent="0.2">
      <c r="R560"/>
      <c r="S560"/>
      <c r="T560"/>
      <c r="U560"/>
      <c r="V560"/>
      <c r="W560"/>
      <c r="X560"/>
      <c r="Y560"/>
      <c r="Z560"/>
    </row>
    <row r="561" spans="18:26" ht="15.75" customHeight="1" x14ac:dyDescent="0.2">
      <c r="R561"/>
      <c r="S561"/>
      <c r="T561"/>
      <c r="U561"/>
      <c r="V561"/>
      <c r="W561"/>
      <c r="X561"/>
      <c r="Y561"/>
      <c r="Z561"/>
    </row>
    <row r="562" spans="18:26" ht="15.75" customHeight="1" x14ac:dyDescent="0.2">
      <c r="R562"/>
      <c r="S562"/>
      <c r="T562"/>
      <c r="U562"/>
      <c r="V562"/>
      <c r="W562"/>
      <c r="X562"/>
      <c r="Y562"/>
      <c r="Z562"/>
    </row>
    <row r="563" spans="18:26" ht="15.75" customHeight="1" x14ac:dyDescent="0.2">
      <c r="R563"/>
      <c r="S563"/>
      <c r="T563"/>
      <c r="U563"/>
      <c r="V563"/>
      <c r="W563"/>
      <c r="X563"/>
      <c r="Y563"/>
      <c r="Z563"/>
    </row>
    <row r="564" spans="18:26" ht="15.75" customHeight="1" x14ac:dyDescent="0.2">
      <c r="R564"/>
      <c r="S564"/>
      <c r="T564"/>
      <c r="U564"/>
      <c r="V564"/>
      <c r="W564"/>
      <c r="X564"/>
      <c r="Y564"/>
      <c r="Z564"/>
    </row>
    <row r="565" spans="18:26" ht="15.75" customHeight="1" x14ac:dyDescent="0.2">
      <c r="R565"/>
      <c r="S565"/>
      <c r="T565"/>
      <c r="U565"/>
      <c r="V565"/>
      <c r="W565"/>
      <c r="X565"/>
      <c r="Y565"/>
      <c r="Z565"/>
    </row>
    <row r="566" spans="18:26" ht="15.75" customHeight="1" x14ac:dyDescent="0.2">
      <c r="R566"/>
      <c r="S566"/>
      <c r="T566"/>
      <c r="U566"/>
      <c r="V566"/>
      <c r="W566"/>
      <c r="X566"/>
      <c r="Y566"/>
      <c r="Z566"/>
    </row>
    <row r="567" spans="18:26" ht="15.75" customHeight="1" x14ac:dyDescent="0.2">
      <c r="R567"/>
      <c r="S567"/>
      <c r="T567"/>
      <c r="U567"/>
      <c r="V567"/>
      <c r="W567"/>
      <c r="X567"/>
      <c r="Y567"/>
      <c r="Z567"/>
    </row>
    <row r="568" spans="18:26" ht="15.75" customHeight="1" x14ac:dyDescent="0.2">
      <c r="R568"/>
      <c r="S568"/>
      <c r="T568"/>
      <c r="U568"/>
      <c r="V568"/>
      <c r="W568"/>
      <c r="X568"/>
      <c r="Y568"/>
      <c r="Z568"/>
    </row>
    <row r="569" spans="18:26" ht="15.75" customHeight="1" x14ac:dyDescent="0.2">
      <c r="R569"/>
      <c r="S569"/>
      <c r="T569"/>
      <c r="U569"/>
      <c r="V569"/>
      <c r="W569"/>
      <c r="X569"/>
      <c r="Y569"/>
      <c r="Z569"/>
    </row>
    <row r="570" spans="18:26" ht="15.75" customHeight="1" x14ac:dyDescent="0.2">
      <c r="R570"/>
      <c r="S570"/>
      <c r="T570"/>
      <c r="U570"/>
      <c r="V570"/>
      <c r="W570"/>
      <c r="X570"/>
      <c r="Y570"/>
      <c r="Z570"/>
    </row>
    <row r="571" spans="18:26" ht="15.75" customHeight="1" x14ac:dyDescent="0.2">
      <c r="R571"/>
      <c r="S571"/>
      <c r="T571"/>
      <c r="U571"/>
      <c r="V571"/>
      <c r="W571"/>
      <c r="X571"/>
      <c r="Y571"/>
      <c r="Z571"/>
    </row>
    <row r="572" spans="18:26" ht="15.75" customHeight="1" x14ac:dyDescent="0.2">
      <c r="R572"/>
      <c r="S572"/>
      <c r="T572"/>
      <c r="U572"/>
      <c r="V572"/>
      <c r="W572"/>
      <c r="X572"/>
      <c r="Y572"/>
      <c r="Z572"/>
    </row>
    <row r="573" spans="18:26" ht="15.75" customHeight="1" x14ac:dyDescent="0.2">
      <c r="R573"/>
      <c r="S573"/>
      <c r="T573"/>
      <c r="U573"/>
      <c r="V573"/>
      <c r="W573"/>
      <c r="X573"/>
      <c r="Y573"/>
      <c r="Z573"/>
    </row>
    <row r="574" spans="18:26" ht="15.75" customHeight="1" x14ac:dyDescent="0.2">
      <c r="R574"/>
      <c r="S574"/>
      <c r="T574"/>
      <c r="U574"/>
      <c r="V574"/>
      <c r="W574"/>
      <c r="X574"/>
      <c r="Y574"/>
      <c r="Z574"/>
    </row>
    <row r="575" spans="18:26" ht="15.75" customHeight="1" x14ac:dyDescent="0.2">
      <c r="R575"/>
      <c r="S575"/>
      <c r="T575"/>
      <c r="U575"/>
      <c r="V575"/>
      <c r="W575"/>
      <c r="X575"/>
      <c r="Y575"/>
      <c r="Z575"/>
    </row>
    <row r="576" spans="18:26" ht="15.75" customHeight="1" x14ac:dyDescent="0.2">
      <c r="R576"/>
      <c r="S576"/>
      <c r="T576"/>
      <c r="U576"/>
      <c r="V576"/>
      <c r="W576"/>
      <c r="X576"/>
      <c r="Y576"/>
      <c r="Z576"/>
    </row>
    <row r="577" spans="18:26" ht="15.75" customHeight="1" x14ac:dyDescent="0.2">
      <c r="R577"/>
      <c r="S577"/>
      <c r="T577"/>
      <c r="U577"/>
      <c r="V577"/>
      <c r="W577"/>
      <c r="X577"/>
      <c r="Y577"/>
      <c r="Z577"/>
    </row>
    <row r="578" spans="18:26" ht="15.75" customHeight="1" x14ac:dyDescent="0.2">
      <c r="R578"/>
      <c r="S578"/>
      <c r="T578"/>
      <c r="U578"/>
      <c r="V578"/>
      <c r="W578"/>
      <c r="X578"/>
      <c r="Y578"/>
      <c r="Z578"/>
    </row>
    <row r="579" spans="18:26" ht="15.75" customHeight="1" x14ac:dyDescent="0.2">
      <c r="R579"/>
      <c r="S579"/>
      <c r="T579"/>
      <c r="U579"/>
      <c r="V579"/>
      <c r="W579"/>
      <c r="X579"/>
      <c r="Y579"/>
      <c r="Z579"/>
    </row>
    <row r="580" spans="18:26" ht="15.75" customHeight="1" x14ac:dyDescent="0.2">
      <c r="R580"/>
      <c r="S580"/>
      <c r="T580"/>
      <c r="U580"/>
      <c r="V580"/>
      <c r="W580"/>
      <c r="X580"/>
      <c r="Y580"/>
      <c r="Z580"/>
    </row>
    <row r="581" spans="18:26" ht="15.75" customHeight="1" x14ac:dyDescent="0.2">
      <c r="R581"/>
      <c r="S581"/>
      <c r="T581"/>
      <c r="U581"/>
      <c r="V581"/>
      <c r="W581"/>
      <c r="X581"/>
      <c r="Y581"/>
      <c r="Z581"/>
    </row>
    <row r="582" spans="18:26" ht="15.75" customHeight="1" x14ac:dyDescent="0.2">
      <c r="R582"/>
      <c r="S582"/>
      <c r="T582"/>
      <c r="U582"/>
      <c r="V582"/>
      <c r="W582"/>
      <c r="X582"/>
      <c r="Y582"/>
      <c r="Z582"/>
    </row>
    <row r="583" spans="18:26" ht="15.75" customHeight="1" x14ac:dyDescent="0.2">
      <c r="R583"/>
      <c r="S583"/>
      <c r="T583"/>
      <c r="U583"/>
      <c r="V583"/>
      <c r="W583"/>
      <c r="X583"/>
      <c r="Y583"/>
      <c r="Z583"/>
    </row>
    <row r="584" spans="18:26" ht="15.75" customHeight="1" x14ac:dyDescent="0.2">
      <c r="R584"/>
      <c r="S584"/>
      <c r="T584"/>
      <c r="U584"/>
      <c r="V584"/>
      <c r="W584"/>
      <c r="X584"/>
      <c r="Y584"/>
      <c r="Z584"/>
    </row>
    <row r="585" spans="18:26" ht="15.75" customHeight="1" x14ac:dyDescent="0.2">
      <c r="R585"/>
      <c r="S585"/>
      <c r="T585"/>
      <c r="U585"/>
      <c r="V585"/>
      <c r="W585"/>
      <c r="X585"/>
      <c r="Y585"/>
      <c r="Z585"/>
    </row>
    <row r="586" spans="18:26" ht="15.75" customHeight="1" x14ac:dyDescent="0.2">
      <c r="R586"/>
      <c r="S586"/>
      <c r="T586"/>
      <c r="U586"/>
      <c r="V586"/>
      <c r="W586"/>
      <c r="X586"/>
      <c r="Y586"/>
      <c r="Z586"/>
    </row>
    <row r="587" spans="18:26" ht="15.75" customHeight="1" x14ac:dyDescent="0.2">
      <c r="R587"/>
      <c r="S587"/>
      <c r="T587"/>
      <c r="U587"/>
      <c r="V587"/>
      <c r="W587"/>
      <c r="X587"/>
      <c r="Y587"/>
      <c r="Z587"/>
    </row>
    <row r="588" spans="18:26" ht="15.75" customHeight="1" x14ac:dyDescent="0.2">
      <c r="R588"/>
      <c r="S588"/>
      <c r="T588"/>
      <c r="U588"/>
      <c r="V588"/>
      <c r="W588"/>
      <c r="X588"/>
      <c r="Y588"/>
      <c r="Z588"/>
    </row>
    <row r="589" spans="18:26" ht="15.75" customHeight="1" x14ac:dyDescent="0.2">
      <c r="R589"/>
      <c r="S589"/>
      <c r="T589"/>
      <c r="U589"/>
      <c r="V589"/>
      <c r="W589"/>
      <c r="X589"/>
      <c r="Y589"/>
      <c r="Z589"/>
    </row>
    <row r="590" spans="18:26" ht="15.75" customHeight="1" x14ac:dyDescent="0.2">
      <c r="R590"/>
      <c r="S590"/>
      <c r="T590"/>
      <c r="U590"/>
      <c r="V590"/>
      <c r="W590"/>
      <c r="X590"/>
      <c r="Y590"/>
      <c r="Z590"/>
    </row>
    <row r="591" spans="18:26" ht="15.75" customHeight="1" x14ac:dyDescent="0.2">
      <c r="R591"/>
      <c r="S591"/>
      <c r="T591"/>
      <c r="U591"/>
      <c r="V591"/>
      <c r="W591"/>
      <c r="X591"/>
      <c r="Y591"/>
      <c r="Z591"/>
    </row>
    <row r="592" spans="18:26" ht="15.75" customHeight="1" x14ac:dyDescent="0.2">
      <c r="R592"/>
      <c r="S592"/>
      <c r="T592"/>
      <c r="U592"/>
      <c r="V592"/>
      <c r="W592"/>
      <c r="X592"/>
      <c r="Y592"/>
      <c r="Z592"/>
    </row>
    <row r="593" spans="18:26" ht="15.75" customHeight="1" x14ac:dyDescent="0.2">
      <c r="R593"/>
      <c r="S593"/>
      <c r="T593"/>
      <c r="U593"/>
      <c r="V593"/>
      <c r="W593"/>
      <c r="X593"/>
      <c r="Y593"/>
      <c r="Z593"/>
    </row>
    <row r="594" spans="18:26" ht="15.75" customHeight="1" x14ac:dyDescent="0.2">
      <c r="R594"/>
      <c r="S594"/>
      <c r="T594"/>
      <c r="U594"/>
      <c r="V594"/>
      <c r="W594"/>
      <c r="X594"/>
      <c r="Y594"/>
      <c r="Z594"/>
    </row>
    <row r="595" spans="18:26" ht="15.75" customHeight="1" x14ac:dyDescent="0.2">
      <c r="R595"/>
      <c r="S595"/>
      <c r="T595"/>
      <c r="U595"/>
      <c r="V595"/>
      <c r="W595"/>
      <c r="X595"/>
      <c r="Y595"/>
      <c r="Z595"/>
    </row>
    <row r="596" spans="18:26" ht="15.75" customHeight="1" x14ac:dyDescent="0.2">
      <c r="R596"/>
      <c r="S596"/>
      <c r="T596"/>
      <c r="U596"/>
      <c r="V596"/>
      <c r="W596"/>
      <c r="X596"/>
      <c r="Y596"/>
      <c r="Z596"/>
    </row>
    <row r="597" spans="18:26" ht="15.75" customHeight="1" x14ac:dyDescent="0.2">
      <c r="R597"/>
      <c r="S597"/>
      <c r="T597"/>
      <c r="U597"/>
      <c r="V597"/>
      <c r="W597"/>
      <c r="X597"/>
      <c r="Y597"/>
      <c r="Z597"/>
    </row>
    <row r="598" spans="18:26" ht="15.75" customHeight="1" x14ac:dyDescent="0.2">
      <c r="R598"/>
      <c r="S598"/>
      <c r="T598"/>
      <c r="U598"/>
      <c r="V598"/>
      <c r="W598"/>
      <c r="X598"/>
      <c r="Y598"/>
      <c r="Z598"/>
    </row>
    <row r="599" spans="18:26" ht="15.75" customHeight="1" x14ac:dyDescent="0.2">
      <c r="R599"/>
      <c r="S599"/>
      <c r="T599"/>
      <c r="U599"/>
      <c r="V599"/>
      <c r="W599"/>
      <c r="X599"/>
      <c r="Y599"/>
      <c r="Z599"/>
    </row>
    <row r="600" spans="18:26" ht="15.75" customHeight="1" x14ac:dyDescent="0.2">
      <c r="R600"/>
      <c r="S600"/>
      <c r="T600"/>
      <c r="U600"/>
      <c r="V600"/>
      <c r="W600"/>
      <c r="X600"/>
      <c r="Y600"/>
      <c r="Z600"/>
    </row>
    <row r="601" spans="18:26" ht="15.75" customHeight="1" x14ac:dyDescent="0.2">
      <c r="R601"/>
      <c r="S601"/>
      <c r="T601"/>
      <c r="U601"/>
      <c r="V601"/>
      <c r="W601"/>
      <c r="X601"/>
      <c r="Y601"/>
      <c r="Z601"/>
    </row>
    <row r="602" spans="18:26" ht="15.75" customHeight="1" x14ac:dyDescent="0.2">
      <c r="R602"/>
      <c r="S602"/>
      <c r="T602"/>
      <c r="U602"/>
      <c r="V602"/>
      <c r="W602"/>
      <c r="X602"/>
      <c r="Y602"/>
      <c r="Z602"/>
    </row>
    <row r="603" spans="18:26" ht="15.75" customHeight="1" x14ac:dyDescent="0.2">
      <c r="R603"/>
      <c r="S603"/>
      <c r="T603"/>
      <c r="U603"/>
      <c r="V603"/>
      <c r="W603"/>
      <c r="X603"/>
      <c r="Y603"/>
      <c r="Z603"/>
    </row>
    <row r="604" spans="18:26" ht="15.75" customHeight="1" x14ac:dyDescent="0.2">
      <c r="R604"/>
      <c r="S604"/>
      <c r="T604"/>
      <c r="U604"/>
      <c r="V604"/>
      <c r="W604"/>
      <c r="X604"/>
      <c r="Y604"/>
      <c r="Z604"/>
    </row>
    <row r="605" spans="18:26" ht="15.75" customHeight="1" x14ac:dyDescent="0.2">
      <c r="R605"/>
      <c r="S605"/>
      <c r="T605"/>
      <c r="U605"/>
      <c r="V605"/>
      <c r="W605"/>
      <c r="X605"/>
      <c r="Y605"/>
      <c r="Z605"/>
    </row>
    <row r="606" spans="18:26" ht="15.75" customHeight="1" x14ac:dyDescent="0.2">
      <c r="R606"/>
      <c r="S606"/>
      <c r="T606"/>
      <c r="U606"/>
      <c r="V606"/>
      <c r="W606"/>
      <c r="X606"/>
      <c r="Y606"/>
      <c r="Z606"/>
    </row>
    <row r="607" spans="18:26" ht="15.75" customHeight="1" x14ac:dyDescent="0.2">
      <c r="R607"/>
      <c r="S607"/>
      <c r="T607"/>
      <c r="U607"/>
      <c r="V607"/>
      <c r="W607"/>
      <c r="X607"/>
      <c r="Y607"/>
      <c r="Z607"/>
    </row>
    <row r="608" spans="18:26" ht="15.75" customHeight="1" x14ac:dyDescent="0.2">
      <c r="R608"/>
      <c r="S608"/>
      <c r="T608"/>
      <c r="U608"/>
      <c r="V608"/>
      <c r="W608"/>
      <c r="X608"/>
      <c r="Y608"/>
      <c r="Z608"/>
    </row>
    <row r="609" spans="18:26" ht="15.75" customHeight="1" x14ac:dyDescent="0.2">
      <c r="R609"/>
      <c r="S609"/>
      <c r="T609"/>
      <c r="U609"/>
      <c r="V609"/>
      <c r="W609"/>
      <c r="X609"/>
      <c r="Y609"/>
      <c r="Z609"/>
    </row>
    <row r="610" spans="18:26" ht="15.75" customHeight="1" x14ac:dyDescent="0.2">
      <c r="R610"/>
      <c r="S610"/>
      <c r="T610"/>
      <c r="U610"/>
      <c r="V610"/>
      <c r="W610"/>
      <c r="X610"/>
      <c r="Y610"/>
      <c r="Z610"/>
    </row>
    <row r="611" spans="18:26" ht="15.75" customHeight="1" x14ac:dyDescent="0.2">
      <c r="R611"/>
      <c r="S611"/>
      <c r="T611"/>
      <c r="U611"/>
      <c r="V611"/>
      <c r="W611"/>
      <c r="X611"/>
      <c r="Y611"/>
      <c r="Z611"/>
    </row>
    <row r="612" spans="18:26" ht="15.75" customHeight="1" x14ac:dyDescent="0.2">
      <c r="R612"/>
      <c r="S612"/>
      <c r="T612"/>
      <c r="U612"/>
      <c r="V612"/>
      <c r="W612"/>
      <c r="X612"/>
      <c r="Y612"/>
      <c r="Z612"/>
    </row>
    <row r="613" spans="18:26" ht="15.75" customHeight="1" x14ac:dyDescent="0.2">
      <c r="R613"/>
      <c r="S613"/>
      <c r="T613"/>
      <c r="U613"/>
      <c r="V613"/>
      <c r="W613"/>
      <c r="X613"/>
      <c r="Y613"/>
      <c r="Z613"/>
    </row>
    <row r="614" spans="18:26" ht="15.75" customHeight="1" x14ac:dyDescent="0.2">
      <c r="R614"/>
      <c r="S614"/>
      <c r="T614"/>
      <c r="U614"/>
      <c r="V614"/>
      <c r="W614"/>
      <c r="X614"/>
      <c r="Y614"/>
      <c r="Z614"/>
    </row>
    <row r="615" spans="18:26" ht="15.75" customHeight="1" x14ac:dyDescent="0.2">
      <c r="R615"/>
      <c r="S615"/>
      <c r="T615"/>
      <c r="U615"/>
      <c r="V615"/>
      <c r="W615"/>
      <c r="X615"/>
      <c r="Y615"/>
      <c r="Z615"/>
    </row>
    <row r="616" spans="18:26" ht="15.75" customHeight="1" x14ac:dyDescent="0.2">
      <c r="R616"/>
      <c r="S616"/>
      <c r="T616"/>
      <c r="U616"/>
      <c r="V616"/>
      <c r="W616"/>
      <c r="X616"/>
      <c r="Y616"/>
      <c r="Z616"/>
    </row>
    <row r="617" spans="18:26" ht="15.75" customHeight="1" x14ac:dyDescent="0.2">
      <c r="R617"/>
      <c r="S617"/>
      <c r="T617"/>
      <c r="U617"/>
      <c r="V617"/>
      <c r="W617"/>
      <c r="X617"/>
      <c r="Y617"/>
      <c r="Z617"/>
    </row>
    <row r="618" spans="18:26" ht="15.75" customHeight="1" x14ac:dyDescent="0.2">
      <c r="R618"/>
      <c r="S618"/>
      <c r="T618"/>
      <c r="U618"/>
      <c r="V618"/>
      <c r="W618"/>
      <c r="X618"/>
      <c r="Y618"/>
      <c r="Z618"/>
    </row>
    <row r="619" spans="18:26" ht="15.75" customHeight="1" x14ac:dyDescent="0.2">
      <c r="R619"/>
      <c r="S619"/>
      <c r="T619"/>
      <c r="U619"/>
      <c r="V619"/>
      <c r="W619"/>
      <c r="X619"/>
      <c r="Y619"/>
      <c r="Z619"/>
    </row>
    <row r="620" spans="18:26" ht="15.75" customHeight="1" x14ac:dyDescent="0.2">
      <c r="R620"/>
      <c r="S620"/>
      <c r="T620"/>
      <c r="U620"/>
      <c r="V620"/>
      <c r="W620"/>
      <c r="X620"/>
      <c r="Y620"/>
      <c r="Z620"/>
    </row>
    <row r="621" spans="18:26" ht="15.75" customHeight="1" x14ac:dyDescent="0.2">
      <c r="R621"/>
      <c r="S621"/>
      <c r="T621"/>
      <c r="U621"/>
      <c r="V621"/>
      <c r="W621"/>
      <c r="X621"/>
      <c r="Y621"/>
      <c r="Z621"/>
    </row>
    <row r="622" spans="18:26" ht="15.75" customHeight="1" x14ac:dyDescent="0.2">
      <c r="R622"/>
      <c r="S622"/>
      <c r="T622"/>
      <c r="U622"/>
      <c r="V622"/>
      <c r="W622"/>
      <c r="X622"/>
      <c r="Y622"/>
      <c r="Z622"/>
    </row>
    <row r="623" spans="18:26" ht="15.75" customHeight="1" x14ac:dyDescent="0.2">
      <c r="R623"/>
      <c r="S623"/>
      <c r="T623"/>
      <c r="U623"/>
      <c r="V623"/>
      <c r="W623"/>
      <c r="X623"/>
      <c r="Y623"/>
      <c r="Z623"/>
    </row>
    <row r="624" spans="18:26" ht="15.75" customHeight="1" x14ac:dyDescent="0.2">
      <c r="R624"/>
      <c r="S624"/>
      <c r="T624"/>
      <c r="U624"/>
      <c r="V624"/>
      <c r="W624"/>
      <c r="X624"/>
      <c r="Y624"/>
      <c r="Z624"/>
    </row>
    <row r="625" spans="18:26" ht="15.75" customHeight="1" x14ac:dyDescent="0.2">
      <c r="R625"/>
      <c r="S625"/>
      <c r="T625"/>
      <c r="U625"/>
      <c r="V625"/>
      <c r="W625"/>
      <c r="X625"/>
      <c r="Y625"/>
      <c r="Z625"/>
    </row>
    <row r="626" spans="18:26" ht="15.75" customHeight="1" x14ac:dyDescent="0.2">
      <c r="R626"/>
      <c r="S626"/>
      <c r="T626"/>
      <c r="U626"/>
      <c r="V626"/>
      <c r="W626"/>
      <c r="X626"/>
      <c r="Y626"/>
      <c r="Z626"/>
    </row>
    <row r="627" spans="18:26" ht="15.75" customHeight="1" x14ac:dyDescent="0.2">
      <c r="R627"/>
      <c r="S627"/>
      <c r="T627"/>
      <c r="U627"/>
      <c r="V627"/>
      <c r="W627"/>
      <c r="X627"/>
      <c r="Y627"/>
      <c r="Z627"/>
    </row>
    <row r="628" spans="18:26" ht="15.75" customHeight="1" x14ac:dyDescent="0.2">
      <c r="R628"/>
      <c r="S628"/>
      <c r="T628"/>
      <c r="U628"/>
      <c r="V628"/>
      <c r="W628"/>
      <c r="X628"/>
      <c r="Y628"/>
      <c r="Z628"/>
    </row>
    <row r="629" spans="18:26" ht="15.75" customHeight="1" x14ac:dyDescent="0.2">
      <c r="R629"/>
      <c r="S629"/>
      <c r="T629"/>
      <c r="U629"/>
      <c r="V629"/>
      <c r="W629"/>
      <c r="X629"/>
      <c r="Y629"/>
      <c r="Z629"/>
    </row>
    <row r="630" spans="18:26" ht="15.75" customHeight="1" x14ac:dyDescent="0.2">
      <c r="R630"/>
      <c r="S630"/>
      <c r="T630"/>
      <c r="U630"/>
      <c r="V630"/>
      <c r="W630"/>
      <c r="X630"/>
      <c r="Y630"/>
      <c r="Z630"/>
    </row>
    <row r="631" spans="18:26" ht="15.75" customHeight="1" x14ac:dyDescent="0.2">
      <c r="R631"/>
      <c r="S631"/>
      <c r="T631"/>
      <c r="U631"/>
      <c r="V631"/>
      <c r="W631"/>
      <c r="X631"/>
      <c r="Y631"/>
      <c r="Z631"/>
    </row>
    <row r="632" spans="18:26" ht="15.75" customHeight="1" x14ac:dyDescent="0.2">
      <c r="R632"/>
      <c r="S632"/>
      <c r="T632"/>
      <c r="U632"/>
      <c r="V632"/>
      <c r="W632"/>
      <c r="X632"/>
      <c r="Y632"/>
      <c r="Z632"/>
    </row>
    <row r="633" spans="18:26" ht="15.75" customHeight="1" x14ac:dyDescent="0.2">
      <c r="R633"/>
      <c r="S633"/>
      <c r="T633"/>
      <c r="U633"/>
      <c r="V633"/>
      <c r="W633"/>
      <c r="X633"/>
      <c r="Y633"/>
      <c r="Z633"/>
    </row>
    <row r="634" spans="18:26" ht="15.75" customHeight="1" x14ac:dyDescent="0.2">
      <c r="R634"/>
      <c r="S634"/>
      <c r="T634"/>
      <c r="U634"/>
      <c r="V634"/>
      <c r="W634"/>
      <c r="X634"/>
      <c r="Y634"/>
      <c r="Z634"/>
    </row>
    <row r="635" spans="18:26" ht="15.75" customHeight="1" x14ac:dyDescent="0.2">
      <c r="R635"/>
      <c r="S635"/>
      <c r="T635"/>
      <c r="U635"/>
      <c r="V635"/>
      <c r="W635"/>
      <c r="X635"/>
      <c r="Y635"/>
      <c r="Z635"/>
    </row>
    <row r="636" spans="18:26" ht="15.75" customHeight="1" x14ac:dyDescent="0.2">
      <c r="R636"/>
      <c r="S636"/>
      <c r="T636"/>
      <c r="U636"/>
      <c r="V636"/>
      <c r="W636"/>
      <c r="X636"/>
      <c r="Y636"/>
      <c r="Z636"/>
    </row>
    <row r="637" spans="18:26" ht="15.75" customHeight="1" x14ac:dyDescent="0.2">
      <c r="R637"/>
      <c r="S637"/>
      <c r="T637"/>
      <c r="U637"/>
      <c r="V637"/>
      <c r="W637"/>
      <c r="X637"/>
      <c r="Y637"/>
      <c r="Z637"/>
    </row>
    <row r="638" spans="18:26" ht="15.75" customHeight="1" x14ac:dyDescent="0.2">
      <c r="R638"/>
      <c r="S638"/>
      <c r="T638"/>
      <c r="U638"/>
      <c r="V638"/>
      <c r="W638"/>
      <c r="X638"/>
      <c r="Y638"/>
      <c r="Z638"/>
    </row>
    <row r="639" spans="18:26" ht="15.75" customHeight="1" x14ac:dyDescent="0.2">
      <c r="R639"/>
      <c r="S639"/>
      <c r="T639"/>
      <c r="U639"/>
      <c r="V639"/>
      <c r="W639"/>
      <c r="X639"/>
      <c r="Y639"/>
      <c r="Z639"/>
    </row>
    <row r="640" spans="18:26" ht="15.75" customHeight="1" x14ac:dyDescent="0.2">
      <c r="R640"/>
      <c r="S640"/>
      <c r="T640"/>
      <c r="U640"/>
      <c r="V640"/>
      <c r="W640"/>
      <c r="X640"/>
      <c r="Y640"/>
      <c r="Z640"/>
    </row>
    <row r="641" spans="18:26" ht="15.75" customHeight="1" x14ac:dyDescent="0.2">
      <c r="R641"/>
      <c r="S641"/>
      <c r="T641"/>
      <c r="U641"/>
      <c r="V641"/>
      <c r="W641"/>
      <c r="X641"/>
      <c r="Y641"/>
      <c r="Z641"/>
    </row>
    <row r="642" spans="18:26" ht="15.75" customHeight="1" x14ac:dyDescent="0.2">
      <c r="R642"/>
      <c r="S642"/>
      <c r="T642"/>
      <c r="U642"/>
      <c r="V642"/>
      <c r="W642"/>
      <c r="X642"/>
      <c r="Y642"/>
      <c r="Z642"/>
    </row>
    <row r="643" spans="18:26" ht="15.75" customHeight="1" x14ac:dyDescent="0.2">
      <c r="R643"/>
      <c r="S643"/>
      <c r="T643"/>
      <c r="U643"/>
      <c r="V643"/>
      <c r="W643"/>
      <c r="X643"/>
      <c r="Y643"/>
      <c r="Z643"/>
    </row>
    <row r="644" spans="18:26" ht="15.75" customHeight="1" x14ac:dyDescent="0.2">
      <c r="R644"/>
      <c r="S644"/>
      <c r="T644"/>
      <c r="U644"/>
      <c r="V644"/>
      <c r="W644"/>
      <c r="X644"/>
      <c r="Y644"/>
      <c r="Z644"/>
    </row>
    <row r="645" spans="18:26" ht="15.75" customHeight="1" x14ac:dyDescent="0.2">
      <c r="R645"/>
      <c r="S645"/>
      <c r="T645"/>
      <c r="U645"/>
      <c r="V645"/>
      <c r="W645"/>
      <c r="X645"/>
      <c r="Y645"/>
      <c r="Z645"/>
    </row>
    <row r="646" spans="18:26" ht="15.75" customHeight="1" x14ac:dyDescent="0.2">
      <c r="R646"/>
      <c r="S646"/>
      <c r="T646"/>
      <c r="U646"/>
      <c r="V646"/>
      <c r="W646"/>
      <c r="X646"/>
      <c r="Y646"/>
      <c r="Z646"/>
    </row>
    <row r="647" spans="18:26" ht="15.75" customHeight="1" x14ac:dyDescent="0.2">
      <c r="R647"/>
      <c r="S647"/>
      <c r="T647"/>
      <c r="U647"/>
      <c r="V647"/>
      <c r="W647"/>
      <c r="X647"/>
      <c r="Y647"/>
      <c r="Z647"/>
    </row>
    <row r="648" spans="18:26" ht="15.75" customHeight="1" x14ac:dyDescent="0.2">
      <c r="R648"/>
      <c r="S648"/>
      <c r="T648"/>
      <c r="U648"/>
      <c r="V648"/>
      <c r="W648"/>
      <c r="X648"/>
      <c r="Y648"/>
      <c r="Z648"/>
    </row>
    <row r="649" spans="18:26" ht="15.75" customHeight="1" x14ac:dyDescent="0.2">
      <c r="R649"/>
      <c r="S649"/>
      <c r="T649"/>
      <c r="U649"/>
      <c r="V649"/>
      <c r="W649"/>
      <c r="X649"/>
      <c r="Y649"/>
      <c r="Z649"/>
    </row>
    <row r="650" spans="18:26" ht="15.75" customHeight="1" x14ac:dyDescent="0.2">
      <c r="R650"/>
      <c r="S650"/>
      <c r="T650"/>
      <c r="U650"/>
      <c r="V650"/>
      <c r="W650"/>
      <c r="X650"/>
      <c r="Y650"/>
      <c r="Z650"/>
    </row>
    <row r="651" spans="18:26" ht="15.75" customHeight="1" x14ac:dyDescent="0.2">
      <c r="R651"/>
      <c r="S651"/>
      <c r="T651"/>
      <c r="U651"/>
      <c r="V651"/>
      <c r="W651"/>
      <c r="X651"/>
      <c r="Y651"/>
      <c r="Z651"/>
    </row>
    <row r="652" spans="18:26" ht="15.75" customHeight="1" x14ac:dyDescent="0.2">
      <c r="R652"/>
      <c r="S652"/>
      <c r="T652"/>
      <c r="U652"/>
      <c r="V652"/>
      <c r="W652"/>
      <c r="X652"/>
      <c r="Y652"/>
      <c r="Z652"/>
    </row>
    <row r="653" spans="18:26" ht="15.75" customHeight="1" x14ac:dyDescent="0.2">
      <c r="R653"/>
      <c r="S653"/>
      <c r="T653"/>
      <c r="U653"/>
      <c r="V653"/>
      <c r="W653"/>
      <c r="X653"/>
      <c r="Y653"/>
      <c r="Z653"/>
    </row>
    <row r="654" spans="18:26" ht="15.75" customHeight="1" x14ac:dyDescent="0.2">
      <c r="R654"/>
      <c r="S654"/>
      <c r="T654"/>
      <c r="U654"/>
      <c r="V654"/>
      <c r="W654"/>
      <c r="X654"/>
      <c r="Y654"/>
      <c r="Z654"/>
    </row>
    <row r="655" spans="18:26" ht="15.75" customHeight="1" x14ac:dyDescent="0.2">
      <c r="R655"/>
      <c r="S655"/>
      <c r="T655"/>
      <c r="U655"/>
      <c r="V655"/>
      <c r="W655"/>
      <c r="X655"/>
      <c r="Y655"/>
      <c r="Z655"/>
    </row>
    <row r="656" spans="18:26" ht="15.75" customHeight="1" x14ac:dyDescent="0.2">
      <c r="R656"/>
      <c r="S656"/>
      <c r="T656"/>
      <c r="U656"/>
      <c r="V656"/>
      <c r="W656"/>
      <c r="X656"/>
      <c r="Y656"/>
      <c r="Z656"/>
    </row>
    <row r="657" spans="18:26" ht="15.75" customHeight="1" x14ac:dyDescent="0.2">
      <c r="R657"/>
      <c r="S657"/>
      <c r="T657"/>
      <c r="U657"/>
      <c r="V657"/>
      <c r="W657"/>
      <c r="X657"/>
      <c r="Y657"/>
      <c r="Z657"/>
    </row>
    <row r="658" spans="18:26" ht="15.75" customHeight="1" x14ac:dyDescent="0.2">
      <c r="R658"/>
      <c r="S658"/>
      <c r="T658"/>
      <c r="U658"/>
      <c r="V658"/>
      <c r="W658"/>
      <c r="X658"/>
      <c r="Y658"/>
      <c r="Z658"/>
    </row>
    <row r="659" spans="18:26" ht="15.75" customHeight="1" x14ac:dyDescent="0.2">
      <c r="R659"/>
      <c r="S659"/>
      <c r="T659"/>
      <c r="U659"/>
      <c r="V659"/>
      <c r="W659"/>
      <c r="X659"/>
      <c r="Y659"/>
      <c r="Z659"/>
    </row>
    <row r="660" spans="18:26" ht="15.75" customHeight="1" x14ac:dyDescent="0.2">
      <c r="R660"/>
      <c r="S660"/>
      <c r="T660"/>
      <c r="U660"/>
      <c r="V660"/>
      <c r="W660"/>
      <c r="X660"/>
      <c r="Y660"/>
      <c r="Z660"/>
    </row>
    <row r="661" spans="18:26" ht="15.75" customHeight="1" x14ac:dyDescent="0.2">
      <c r="R661"/>
      <c r="S661"/>
      <c r="T661"/>
      <c r="U661"/>
      <c r="V661"/>
      <c r="W661"/>
      <c r="X661"/>
      <c r="Y661"/>
      <c r="Z661"/>
    </row>
    <row r="662" spans="18:26" ht="15.75" customHeight="1" x14ac:dyDescent="0.2">
      <c r="R662"/>
      <c r="S662"/>
      <c r="T662"/>
      <c r="U662"/>
      <c r="V662"/>
      <c r="W662"/>
      <c r="X662"/>
      <c r="Y662"/>
      <c r="Z662"/>
    </row>
    <row r="663" spans="18:26" ht="15.75" customHeight="1" x14ac:dyDescent="0.2">
      <c r="R663"/>
      <c r="S663"/>
      <c r="T663"/>
      <c r="U663"/>
      <c r="V663"/>
      <c r="W663"/>
      <c r="X663"/>
      <c r="Y663"/>
      <c r="Z663"/>
    </row>
    <row r="664" spans="18:26" ht="15.75" customHeight="1" x14ac:dyDescent="0.2">
      <c r="R664"/>
      <c r="S664"/>
      <c r="T664"/>
      <c r="U664"/>
      <c r="V664"/>
      <c r="W664"/>
      <c r="X664"/>
      <c r="Y664"/>
      <c r="Z664"/>
    </row>
    <row r="665" spans="18:26" ht="15.75" customHeight="1" x14ac:dyDescent="0.2">
      <c r="R665"/>
      <c r="S665"/>
      <c r="T665"/>
      <c r="U665"/>
      <c r="V665"/>
      <c r="W665"/>
      <c r="X665"/>
      <c r="Y665"/>
      <c r="Z665"/>
    </row>
    <row r="666" spans="18:26" ht="15.75" customHeight="1" x14ac:dyDescent="0.2">
      <c r="R666"/>
      <c r="S666"/>
      <c r="T666"/>
      <c r="U666"/>
      <c r="V666"/>
      <c r="W666"/>
      <c r="X666"/>
      <c r="Y666"/>
      <c r="Z666"/>
    </row>
    <row r="667" spans="18:26" ht="15.75" customHeight="1" x14ac:dyDescent="0.2">
      <c r="R667"/>
      <c r="S667"/>
      <c r="T667"/>
      <c r="U667"/>
      <c r="V667"/>
      <c r="W667"/>
      <c r="X667"/>
      <c r="Y667"/>
      <c r="Z667"/>
    </row>
    <row r="668" spans="18:26" ht="15.75" customHeight="1" x14ac:dyDescent="0.2">
      <c r="R668"/>
      <c r="S668"/>
      <c r="T668"/>
      <c r="U668"/>
      <c r="V668"/>
      <c r="W668"/>
      <c r="X668"/>
      <c r="Y668"/>
      <c r="Z668"/>
    </row>
    <row r="669" spans="18:26" ht="15.75" customHeight="1" x14ac:dyDescent="0.2">
      <c r="R669"/>
      <c r="S669"/>
      <c r="T669"/>
      <c r="U669"/>
      <c r="V669"/>
      <c r="W669"/>
      <c r="X669"/>
      <c r="Y669"/>
      <c r="Z669"/>
    </row>
    <row r="670" spans="18:26" ht="15.75" customHeight="1" x14ac:dyDescent="0.2">
      <c r="R670"/>
      <c r="S670"/>
      <c r="T670"/>
      <c r="U670"/>
      <c r="V670"/>
      <c r="W670"/>
      <c r="X670"/>
      <c r="Y670"/>
      <c r="Z670"/>
    </row>
    <row r="671" spans="18:26" ht="15.75" customHeight="1" x14ac:dyDescent="0.2">
      <c r="R671"/>
      <c r="S671"/>
      <c r="T671"/>
      <c r="U671"/>
      <c r="V671"/>
      <c r="W671"/>
      <c r="X671"/>
      <c r="Y671"/>
      <c r="Z671"/>
    </row>
    <row r="672" spans="18:26" ht="15.75" customHeight="1" x14ac:dyDescent="0.2">
      <c r="R672"/>
      <c r="S672"/>
      <c r="T672"/>
      <c r="U672"/>
      <c r="V672"/>
      <c r="W672"/>
      <c r="X672"/>
      <c r="Y672"/>
      <c r="Z672"/>
    </row>
    <row r="673" spans="18:26" ht="15.75" customHeight="1" x14ac:dyDescent="0.2">
      <c r="R673"/>
      <c r="S673"/>
      <c r="T673"/>
      <c r="U673"/>
      <c r="V673"/>
      <c r="W673"/>
      <c r="X673"/>
      <c r="Y673"/>
      <c r="Z673"/>
    </row>
    <row r="674" spans="18:26" ht="15.75" customHeight="1" x14ac:dyDescent="0.2">
      <c r="R674"/>
      <c r="S674"/>
      <c r="T674"/>
      <c r="U674"/>
      <c r="V674"/>
      <c r="W674"/>
      <c r="X674"/>
      <c r="Y674"/>
      <c r="Z674"/>
    </row>
    <row r="675" spans="18:26" ht="15.75" customHeight="1" x14ac:dyDescent="0.2">
      <c r="R675"/>
      <c r="S675"/>
      <c r="T675"/>
      <c r="U675"/>
      <c r="V675"/>
      <c r="W675"/>
      <c r="X675"/>
      <c r="Y675"/>
      <c r="Z675"/>
    </row>
    <row r="676" spans="18:26" ht="15.75" customHeight="1" x14ac:dyDescent="0.2">
      <c r="R676"/>
      <c r="S676"/>
      <c r="T676"/>
      <c r="U676"/>
      <c r="V676"/>
      <c r="W676"/>
      <c r="X676"/>
      <c r="Y676"/>
      <c r="Z676"/>
    </row>
    <row r="677" spans="18:26" ht="15.75" customHeight="1" x14ac:dyDescent="0.2">
      <c r="R677"/>
      <c r="S677"/>
      <c r="T677"/>
      <c r="U677"/>
      <c r="V677"/>
      <c r="W677"/>
      <c r="X677"/>
      <c r="Y677"/>
      <c r="Z677"/>
    </row>
    <row r="678" spans="18:26" ht="15.75" customHeight="1" x14ac:dyDescent="0.2">
      <c r="R678"/>
      <c r="S678"/>
      <c r="T678"/>
      <c r="U678"/>
      <c r="V678"/>
      <c r="W678"/>
      <c r="X678"/>
      <c r="Y678"/>
      <c r="Z678"/>
    </row>
    <row r="679" spans="18:26" ht="15.75" customHeight="1" x14ac:dyDescent="0.2">
      <c r="R679"/>
      <c r="S679"/>
      <c r="T679"/>
      <c r="U679"/>
      <c r="V679"/>
      <c r="W679"/>
      <c r="X679"/>
      <c r="Y679"/>
      <c r="Z679"/>
    </row>
    <row r="680" spans="18:26" ht="15.75" customHeight="1" x14ac:dyDescent="0.2">
      <c r="R680"/>
      <c r="S680"/>
      <c r="T680"/>
      <c r="U680"/>
      <c r="V680"/>
      <c r="W680"/>
      <c r="X680"/>
      <c r="Y680"/>
      <c r="Z680"/>
    </row>
    <row r="681" spans="18:26" ht="15.75" customHeight="1" x14ac:dyDescent="0.2">
      <c r="R681"/>
      <c r="S681"/>
      <c r="T681"/>
      <c r="U681"/>
      <c r="V681"/>
      <c r="W681"/>
      <c r="X681"/>
      <c r="Y681"/>
      <c r="Z681"/>
    </row>
    <row r="682" spans="18:26" ht="15.75" customHeight="1" x14ac:dyDescent="0.2">
      <c r="R682"/>
      <c r="S682"/>
      <c r="T682"/>
      <c r="U682"/>
      <c r="V682"/>
      <c r="W682"/>
      <c r="X682"/>
      <c r="Y682"/>
      <c r="Z682"/>
    </row>
    <row r="683" spans="18:26" ht="15.75" customHeight="1" x14ac:dyDescent="0.2">
      <c r="R683"/>
      <c r="S683"/>
      <c r="T683"/>
      <c r="U683"/>
      <c r="V683"/>
      <c r="W683"/>
      <c r="X683"/>
      <c r="Y683"/>
      <c r="Z683"/>
    </row>
    <row r="684" spans="18:26" ht="15.75" customHeight="1" x14ac:dyDescent="0.2">
      <c r="R684"/>
      <c r="S684"/>
      <c r="T684"/>
      <c r="U684"/>
      <c r="V684"/>
      <c r="W684"/>
      <c r="X684"/>
      <c r="Y684"/>
      <c r="Z684"/>
    </row>
    <row r="685" spans="18:26" ht="15.75" customHeight="1" x14ac:dyDescent="0.2">
      <c r="R685"/>
      <c r="S685"/>
      <c r="T685"/>
      <c r="U685"/>
      <c r="V685"/>
      <c r="W685"/>
      <c r="X685"/>
      <c r="Y685"/>
      <c r="Z685"/>
    </row>
    <row r="686" spans="18:26" ht="15.75" customHeight="1" x14ac:dyDescent="0.2">
      <c r="R686"/>
      <c r="S686"/>
      <c r="T686"/>
      <c r="U686"/>
      <c r="V686"/>
      <c r="W686"/>
      <c r="X686"/>
      <c r="Y686"/>
      <c r="Z686"/>
    </row>
    <row r="687" spans="18:26" ht="15.75" customHeight="1" x14ac:dyDescent="0.2">
      <c r="R687"/>
      <c r="S687"/>
      <c r="T687"/>
      <c r="U687"/>
      <c r="V687"/>
      <c r="W687"/>
      <c r="X687"/>
      <c r="Y687"/>
      <c r="Z687"/>
    </row>
    <row r="688" spans="18:26" ht="15.75" customHeight="1" x14ac:dyDescent="0.2">
      <c r="R688"/>
      <c r="S688"/>
      <c r="T688"/>
      <c r="U688"/>
      <c r="V688"/>
      <c r="W688"/>
      <c r="X688"/>
      <c r="Y688"/>
      <c r="Z688"/>
    </row>
    <row r="689" spans="18:26" ht="15.75" customHeight="1" x14ac:dyDescent="0.2">
      <c r="R689"/>
      <c r="S689"/>
      <c r="T689"/>
      <c r="U689"/>
      <c r="V689"/>
      <c r="W689"/>
      <c r="X689"/>
      <c r="Y689"/>
      <c r="Z689"/>
    </row>
    <row r="690" spans="18:26" ht="15.75" customHeight="1" x14ac:dyDescent="0.2">
      <c r="R690"/>
      <c r="S690"/>
      <c r="T690"/>
      <c r="U690"/>
      <c r="V690"/>
      <c r="W690"/>
      <c r="X690"/>
      <c r="Y690"/>
      <c r="Z690"/>
    </row>
    <row r="691" spans="18:26" ht="15.75" customHeight="1" x14ac:dyDescent="0.2">
      <c r="R691"/>
      <c r="S691"/>
      <c r="T691"/>
      <c r="U691"/>
      <c r="V691"/>
      <c r="W691"/>
      <c r="X691"/>
      <c r="Y691"/>
      <c r="Z691"/>
    </row>
    <row r="692" spans="18:26" ht="15.75" customHeight="1" x14ac:dyDescent="0.2">
      <c r="R692"/>
      <c r="S692"/>
      <c r="T692"/>
      <c r="U692"/>
      <c r="V692"/>
      <c r="W692"/>
      <c r="X692"/>
      <c r="Y692"/>
      <c r="Z692"/>
    </row>
    <row r="693" spans="18:26" ht="15.75" customHeight="1" x14ac:dyDescent="0.2">
      <c r="R693"/>
      <c r="S693"/>
      <c r="T693"/>
      <c r="U693"/>
      <c r="V693"/>
      <c r="W693"/>
      <c r="X693"/>
      <c r="Y693"/>
      <c r="Z693"/>
    </row>
    <row r="694" spans="18:26" ht="15.75" customHeight="1" x14ac:dyDescent="0.2">
      <c r="R694"/>
      <c r="S694"/>
      <c r="T694"/>
      <c r="U694"/>
      <c r="V694"/>
      <c r="W694"/>
      <c r="X694"/>
      <c r="Y694"/>
      <c r="Z694"/>
    </row>
    <row r="695" spans="18:26" ht="15.75" customHeight="1" x14ac:dyDescent="0.2">
      <c r="R695"/>
      <c r="S695"/>
      <c r="T695"/>
      <c r="U695"/>
      <c r="V695"/>
      <c r="W695"/>
      <c r="X695"/>
      <c r="Y695"/>
      <c r="Z695"/>
    </row>
    <row r="696" spans="18:26" ht="15.75" customHeight="1" x14ac:dyDescent="0.2">
      <c r="R696"/>
      <c r="S696"/>
      <c r="T696"/>
      <c r="U696"/>
      <c r="V696"/>
      <c r="W696"/>
      <c r="X696"/>
      <c r="Y696"/>
      <c r="Z696"/>
    </row>
    <row r="697" spans="18:26" ht="15.75" customHeight="1" x14ac:dyDescent="0.2">
      <c r="R697"/>
      <c r="S697"/>
      <c r="T697"/>
      <c r="U697"/>
      <c r="V697"/>
      <c r="W697"/>
      <c r="X697"/>
      <c r="Y697"/>
      <c r="Z697"/>
    </row>
    <row r="698" spans="18:26" ht="15.75" customHeight="1" x14ac:dyDescent="0.2">
      <c r="R698"/>
      <c r="S698"/>
      <c r="T698"/>
      <c r="U698"/>
      <c r="V698"/>
      <c r="W698"/>
      <c r="X698"/>
      <c r="Y698"/>
      <c r="Z698"/>
    </row>
    <row r="699" spans="18:26" ht="15.75" customHeight="1" x14ac:dyDescent="0.2">
      <c r="R699"/>
      <c r="S699"/>
      <c r="T699"/>
      <c r="U699"/>
      <c r="V699"/>
      <c r="W699"/>
      <c r="X699"/>
      <c r="Y699"/>
      <c r="Z699"/>
    </row>
    <row r="700" spans="18:26" ht="15.75" customHeight="1" x14ac:dyDescent="0.2">
      <c r="R700"/>
      <c r="S700"/>
      <c r="T700"/>
      <c r="U700"/>
      <c r="V700"/>
      <c r="W700"/>
      <c r="X700"/>
      <c r="Y700"/>
      <c r="Z700"/>
    </row>
    <row r="701" spans="18:26" ht="15.75" customHeight="1" x14ac:dyDescent="0.2">
      <c r="R701"/>
      <c r="S701"/>
      <c r="T701"/>
      <c r="U701"/>
      <c r="V701"/>
      <c r="W701"/>
      <c r="X701"/>
      <c r="Y701"/>
      <c r="Z701"/>
    </row>
    <row r="702" spans="18:26" ht="15.75" customHeight="1" x14ac:dyDescent="0.2">
      <c r="R702"/>
      <c r="S702"/>
      <c r="T702"/>
      <c r="U702"/>
      <c r="V702"/>
      <c r="W702"/>
      <c r="X702"/>
      <c r="Y702"/>
      <c r="Z702"/>
    </row>
    <row r="703" spans="18:26" ht="15.75" customHeight="1" x14ac:dyDescent="0.2">
      <c r="R703"/>
      <c r="S703"/>
      <c r="T703"/>
      <c r="U703"/>
      <c r="V703"/>
      <c r="W703"/>
      <c r="X703"/>
      <c r="Y703"/>
      <c r="Z703"/>
    </row>
    <row r="704" spans="18:26" ht="15.75" customHeight="1" x14ac:dyDescent="0.2">
      <c r="R704"/>
      <c r="S704"/>
      <c r="T704"/>
      <c r="U704"/>
      <c r="V704"/>
      <c r="W704"/>
      <c r="X704"/>
      <c r="Y704"/>
      <c r="Z704"/>
    </row>
    <row r="705" spans="18:26" ht="15.75" customHeight="1" x14ac:dyDescent="0.2">
      <c r="R705"/>
      <c r="S705"/>
      <c r="T705"/>
      <c r="U705"/>
      <c r="V705"/>
      <c r="W705"/>
      <c r="X705"/>
      <c r="Y705"/>
      <c r="Z705"/>
    </row>
    <row r="706" spans="18:26" ht="15.75" customHeight="1" x14ac:dyDescent="0.2">
      <c r="R706"/>
      <c r="S706"/>
      <c r="T706"/>
      <c r="U706"/>
      <c r="V706"/>
      <c r="W706"/>
      <c r="X706"/>
      <c r="Y706"/>
      <c r="Z706"/>
    </row>
    <row r="707" spans="18:26" ht="15.75" customHeight="1" x14ac:dyDescent="0.2">
      <c r="R707"/>
      <c r="S707"/>
      <c r="T707"/>
      <c r="U707"/>
      <c r="V707"/>
      <c r="W707"/>
      <c r="X707"/>
      <c r="Y707"/>
      <c r="Z707"/>
    </row>
    <row r="708" spans="18:26" ht="15.75" customHeight="1" x14ac:dyDescent="0.2">
      <c r="R708"/>
      <c r="S708"/>
      <c r="T708"/>
      <c r="U708"/>
      <c r="V708"/>
      <c r="W708"/>
      <c r="X708"/>
      <c r="Y708"/>
      <c r="Z708"/>
    </row>
    <row r="709" spans="18:26" ht="15.75" customHeight="1" x14ac:dyDescent="0.2">
      <c r="R709"/>
      <c r="S709"/>
      <c r="T709"/>
      <c r="U709"/>
      <c r="V709"/>
      <c r="W709"/>
      <c r="X709"/>
      <c r="Y709"/>
      <c r="Z709"/>
    </row>
    <row r="710" spans="18:26" ht="15.75" customHeight="1" x14ac:dyDescent="0.2">
      <c r="R710"/>
      <c r="S710"/>
      <c r="T710"/>
      <c r="U710"/>
      <c r="V710"/>
      <c r="W710"/>
      <c r="X710"/>
      <c r="Y710"/>
      <c r="Z710"/>
    </row>
    <row r="711" spans="18:26" ht="15.75" customHeight="1" x14ac:dyDescent="0.2">
      <c r="R711"/>
      <c r="S711"/>
      <c r="T711"/>
      <c r="U711"/>
      <c r="V711"/>
      <c r="W711"/>
      <c r="X711"/>
      <c r="Y711"/>
      <c r="Z711"/>
    </row>
    <row r="712" spans="18:26" ht="15.75" customHeight="1" x14ac:dyDescent="0.2">
      <c r="R712"/>
      <c r="S712"/>
      <c r="T712"/>
      <c r="U712"/>
      <c r="V712"/>
      <c r="W712"/>
      <c r="X712"/>
      <c r="Y712"/>
      <c r="Z712"/>
    </row>
    <row r="713" spans="18:26" ht="15.75" customHeight="1" x14ac:dyDescent="0.2">
      <c r="R713"/>
      <c r="S713"/>
      <c r="T713"/>
      <c r="U713"/>
      <c r="V713"/>
      <c r="W713"/>
      <c r="X713"/>
      <c r="Y713"/>
      <c r="Z713"/>
    </row>
    <row r="714" spans="18:26" ht="15.75" customHeight="1" x14ac:dyDescent="0.2">
      <c r="R714"/>
      <c r="S714"/>
      <c r="T714"/>
      <c r="U714"/>
      <c r="V714"/>
      <c r="W714"/>
      <c r="X714"/>
      <c r="Y714"/>
      <c r="Z714"/>
    </row>
    <row r="715" spans="18:26" ht="15.75" customHeight="1" x14ac:dyDescent="0.2">
      <c r="R715"/>
      <c r="S715"/>
      <c r="T715"/>
      <c r="U715"/>
      <c r="V715"/>
      <c r="W715"/>
      <c r="X715"/>
      <c r="Y715"/>
      <c r="Z715"/>
    </row>
    <row r="716" spans="18:26" ht="15.75" customHeight="1" x14ac:dyDescent="0.2">
      <c r="R716"/>
      <c r="S716"/>
      <c r="T716"/>
      <c r="U716"/>
      <c r="V716"/>
      <c r="W716"/>
      <c r="X716"/>
      <c r="Y716"/>
      <c r="Z716"/>
    </row>
    <row r="717" spans="18:26" ht="15.75" customHeight="1" x14ac:dyDescent="0.2">
      <c r="R717"/>
      <c r="S717"/>
      <c r="T717"/>
      <c r="U717"/>
      <c r="V717"/>
      <c r="W717"/>
      <c r="X717"/>
      <c r="Y717"/>
      <c r="Z717"/>
    </row>
    <row r="718" spans="18:26" ht="15.75" customHeight="1" x14ac:dyDescent="0.2">
      <c r="R718"/>
      <c r="S718"/>
      <c r="T718"/>
      <c r="U718"/>
      <c r="V718"/>
      <c r="W718"/>
      <c r="X718"/>
      <c r="Y718"/>
      <c r="Z718"/>
    </row>
    <row r="719" spans="18:26" ht="15.75" customHeight="1" x14ac:dyDescent="0.2">
      <c r="R719"/>
      <c r="S719"/>
      <c r="T719"/>
      <c r="U719"/>
      <c r="V719"/>
      <c r="W719"/>
      <c r="X719"/>
      <c r="Y719"/>
      <c r="Z719"/>
    </row>
    <row r="720" spans="18:26" ht="15.75" customHeight="1" x14ac:dyDescent="0.2">
      <c r="R720"/>
      <c r="S720"/>
      <c r="T720"/>
      <c r="U720"/>
      <c r="V720"/>
      <c r="W720"/>
      <c r="X720"/>
      <c r="Y720"/>
      <c r="Z720"/>
    </row>
    <row r="721" spans="18:26" ht="15.75" customHeight="1" x14ac:dyDescent="0.2">
      <c r="R721"/>
      <c r="S721"/>
      <c r="T721"/>
      <c r="U721"/>
      <c r="V721"/>
      <c r="W721"/>
      <c r="X721"/>
      <c r="Y721"/>
      <c r="Z721"/>
    </row>
    <row r="722" spans="18:26" ht="15.75" customHeight="1" x14ac:dyDescent="0.2">
      <c r="R722"/>
      <c r="S722"/>
      <c r="T722"/>
      <c r="U722"/>
      <c r="V722"/>
      <c r="W722"/>
      <c r="X722"/>
      <c r="Y722"/>
      <c r="Z722"/>
    </row>
    <row r="723" spans="18:26" ht="15.75" customHeight="1" x14ac:dyDescent="0.2">
      <c r="R723"/>
      <c r="S723"/>
      <c r="T723"/>
      <c r="U723"/>
      <c r="V723"/>
      <c r="W723"/>
      <c r="X723"/>
      <c r="Y723"/>
      <c r="Z723"/>
    </row>
    <row r="724" spans="18:26" ht="15.75" customHeight="1" x14ac:dyDescent="0.2">
      <c r="R724"/>
      <c r="S724"/>
      <c r="T724"/>
      <c r="U724"/>
      <c r="V724"/>
      <c r="W724"/>
      <c r="X724"/>
      <c r="Y724"/>
      <c r="Z724"/>
    </row>
    <row r="725" spans="18:26" ht="15.75" customHeight="1" x14ac:dyDescent="0.2">
      <c r="R725"/>
      <c r="S725"/>
      <c r="T725"/>
      <c r="U725"/>
      <c r="V725"/>
      <c r="W725"/>
      <c r="X725"/>
      <c r="Y725"/>
      <c r="Z725"/>
    </row>
    <row r="726" spans="18:26" ht="15.75" customHeight="1" x14ac:dyDescent="0.2">
      <c r="R726"/>
      <c r="S726"/>
      <c r="T726"/>
      <c r="U726"/>
      <c r="V726"/>
      <c r="W726"/>
      <c r="X726"/>
      <c r="Y726"/>
      <c r="Z726"/>
    </row>
    <row r="727" spans="18:26" ht="15.75" customHeight="1" x14ac:dyDescent="0.2">
      <c r="R727"/>
      <c r="S727"/>
      <c r="T727"/>
      <c r="U727"/>
      <c r="V727"/>
      <c r="W727"/>
      <c r="X727"/>
      <c r="Y727"/>
      <c r="Z727"/>
    </row>
    <row r="728" spans="18:26" ht="15.75" customHeight="1" x14ac:dyDescent="0.2">
      <c r="R728"/>
      <c r="S728"/>
      <c r="T728"/>
      <c r="U728"/>
      <c r="V728"/>
      <c r="W728"/>
      <c r="X728"/>
      <c r="Y728"/>
      <c r="Z728"/>
    </row>
    <row r="729" spans="18:26" ht="15.75" customHeight="1" x14ac:dyDescent="0.2">
      <c r="R729"/>
      <c r="S729"/>
      <c r="T729"/>
      <c r="U729"/>
      <c r="V729"/>
      <c r="W729"/>
      <c r="X729"/>
      <c r="Y729"/>
      <c r="Z729"/>
    </row>
    <row r="730" spans="18:26" ht="15.75" customHeight="1" x14ac:dyDescent="0.2">
      <c r="R730"/>
      <c r="S730"/>
      <c r="T730"/>
      <c r="U730"/>
      <c r="V730"/>
      <c r="W730"/>
      <c r="X730"/>
      <c r="Y730"/>
      <c r="Z730"/>
    </row>
    <row r="731" spans="18:26" ht="15.75" customHeight="1" x14ac:dyDescent="0.2">
      <c r="R731"/>
      <c r="S731"/>
      <c r="T731"/>
      <c r="U731"/>
      <c r="V731"/>
      <c r="W731"/>
      <c r="X731"/>
      <c r="Y731"/>
      <c r="Z731"/>
    </row>
    <row r="732" spans="18:26" ht="15.75" customHeight="1" x14ac:dyDescent="0.2">
      <c r="R732"/>
      <c r="S732"/>
      <c r="T732"/>
      <c r="U732"/>
      <c r="V732"/>
      <c r="W732"/>
      <c r="X732"/>
      <c r="Y732"/>
      <c r="Z732"/>
    </row>
    <row r="733" spans="18:26" ht="15.75" customHeight="1" x14ac:dyDescent="0.2">
      <c r="R733"/>
      <c r="S733"/>
      <c r="T733"/>
      <c r="U733"/>
      <c r="V733"/>
      <c r="W733"/>
      <c r="X733"/>
      <c r="Y733"/>
      <c r="Z733"/>
    </row>
    <row r="734" spans="18:26" ht="15.75" customHeight="1" x14ac:dyDescent="0.2">
      <c r="R734"/>
      <c r="S734"/>
      <c r="T734"/>
      <c r="U734"/>
      <c r="V734"/>
      <c r="W734"/>
      <c r="X734"/>
      <c r="Y734"/>
      <c r="Z734"/>
    </row>
    <row r="735" spans="18:26" ht="15.75" customHeight="1" x14ac:dyDescent="0.2">
      <c r="R735"/>
      <c r="S735"/>
      <c r="T735"/>
      <c r="U735"/>
      <c r="V735"/>
      <c r="W735"/>
      <c r="X735"/>
      <c r="Y735"/>
      <c r="Z735"/>
    </row>
    <row r="736" spans="18:26" ht="15.75" customHeight="1" x14ac:dyDescent="0.2">
      <c r="R736"/>
      <c r="S736"/>
      <c r="T736"/>
      <c r="U736"/>
      <c r="V736"/>
      <c r="W736"/>
      <c r="X736"/>
      <c r="Y736"/>
      <c r="Z736"/>
    </row>
    <row r="737" spans="18:26" ht="15.75" customHeight="1" x14ac:dyDescent="0.2">
      <c r="R737"/>
      <c r="S737"/>
      <c r="T737"/>
      <c r="U737"/>
      <c r="V737"/>
      <c r="W737"/>
      <c r="X737"/>
      <c r="Y737"/>
      <c r="Z737"/>
    </row>
    <row r="738" spans="18:26" ht="15.75" customHeight="1" x14ac:dyDescent="0.2">
      <c r="R738"/>
      <c r="S738"/>
      <c r="T738"/>
      <c r="U738"/>
      <c r="V738"/>
      <c r="W738"/>
      <c r="X738"/>
      <c r="Y738"/>
      <c r="Z738"/>
    </row>
    <row r="739" spans="18:26" ht="15.75" customHeight="1" x14ac:dyDescent="0.2">
      <c r="R739"/>
      <c r="S739"/>
      <c r="T739"/>
      <c r="U739"/>
      <c r="V739"/>
      <c r="W739"/>
      <c r="X739"/>
      <c r="Y739"/>
      <c r="Z739"/>
    </row>
    <row r="740" spans="18:26" ht="15.75" customHeight="1" x14ac:dyDescent="0.2">
      <c r="R740"/>
      <c r="S740"/>
      <c r="T740"/>
      <c r="U740"/>
      <c r="V740"/>
      <c r="W740"/>
      <c r="X740"/>
      <c r="Y740"/>
      <c r="Z740"/>
    </row>
    <row r="741" spans="18:26" ht="15.75" customHeight="1" x14ac:dyDescent="0.2">
      <c r="R741"/>
      <c r="S741"/>
      <c r="T741"/>
      <c r="U741"/>
      <c r="V741"/>
      <c r="W741"/>
      <c r="X741"/>
      <c r="Y741"/>
      <c r="Z741"/>
    </row>
    <row r="742" spans="18:26" ht="15.75" customHeight="1" x14ac:dyDescent="0.2">
      <c r="R742"/>
      <c r="S742"/>
      <c r="T742"/>
      <c r="U742"/>
      <c r="V742"/>
      <c r="W742"/>
      <c r="X742"/>
      <c r="Y742"/>
      <c r="Z742"/>
    </row>
    <row r="743" spans="18:26" ht="15.75" customHeight="1" x14ac:dyDescent="0.2">
      <c r="R743"/>
      <c r="S743"/>
      <c r="T743"/>
      <c r="U743"/>
      <c r="V743"/>
      <c r="W743"/>
      <c r="X743"/>
      <c r="Y743"/>
      <c r="Z743"/>
    </row>
    <row r="744" spans="18:26" ht="15.75" customHeight="1" x14ac:dyDescent="0.2">
      <c r="R744"/>
      <c r="S744"/>
      <c r="T744"/>
      <c r="U744"/>
      <c r="V744"/>
      <c r="W744"/>
      <c r="X744"/>
      <c r="Y744"/>
      <c r="Z744"/>
    </row>
    <row r="745" spans="18:26" ht="15.75" customHeight="1" x14ac:dyDescent="0.2">
      <c r="R745"/>
      <c r="S745"/>
      <c r="T745"/>
      <c r="U745"/>
      <c r="V745"/>
      <c r="W745"/>
      <c r="X745"/>
      <c r="Y745"/>
      <c r="Z745"/>
    </row>
    <row r="746" spans="18:26" ht="15.75" customHeight="1" x14ac:dyDescent="0.2">
      <c r="R746"/>
      <c r="S746"/>
      <c r="T746"/>
      <c r="U746"/>
      <c r="V746"/>
      <c r="W746"/>
      <c r="X746"/>
      <c r="Y746"/>
      <c r="Z746"/>
    </row>
    <row r="747" spans="18:26" ht="15.75" customHeight="1" x14ac:dyDescent="0.2">
      <c r="R747"/>
      <c r="S747"/>
      <c r="T747"/>
      <c r="U747"/>
      <c r="V747"/>
      <c r="W747"/>
      <c r="X747"/>
      <c r="Y747"/>
      <c r="Z747"/>
    </row>
    <row r="748" spans="18:26" ht="15.75" customHeight="1" x14ac:dyDescent="0.2">
      <c r="R748"/>
      <c r="S748"/>
      <c r="T748"/>
      <c r="U748"/>
      <c r="V748"/>
      <c r="W748"/>
      <c r="X748"/>
      <c r="Y748"/>
      <c r="Z748"/>
    </row>
    <row r="749" spans="18:26" ht="15.75" customHeight="1" x14ac:dyDescent="0.2">
      <c r="R749"/>
      <c r="S749"/>
      <c r="T749"/>
      <c r="U749"/>
      <c r="V749"/>
      <c r="W749"/>
      <c r="X749"/>
      <c r="Y749"/>
      <c r="Z749"/>
    </row>
    <row r="750" spans="18:26" ht="15.75" customHeight="1" x14ac:dyDescent="0.2">
      <c r="R750"/>
      <c r="S750"/>
      <c r="T750"/>
      <c r="U750"/>
      <c r="V750"/>
      <c r="W750"/>
      <c r="X750"/>
      <c r="Y750"/>
      <c r="Z750"/>
    </row>
    <row r="751" spans="18:26" ht="15.75" customHeight="1" x14ac:dyDescent="0.2">
      <c r="R751"/>
      <c r="S751"/>
      <c r="T751"/>
      <c r="U751"/>
      <c r="V751"/>
      <c r="W751"/>
      <c r="X751"/>
      <c r="Y751"/>
      <c r="Z751"/>
    </row>
    <row r="752" spans="18:26" ht="15.75" customHeight="1" x14ac:dyDescent="0.2">
      <c r="R752"/>
      <c r="S752"/>
      <c r="T752"/>
      <c r="U752"/>
      <c r="V752"/>
      <c r="W752"/>
      <c r="X752"/>
      <c r="Y752"/>
      <c r="Z752"/>
    </row>
    <row r="753" spans="18:26" ht="15.75" customHeight="1" x14ac:dyDescent="0.2">
      <c r="R753"/>
      <c r="S753"/>
      <c r="T753"/>
      <c r="U753"/>
      <c r="V753"/>
      <c r="W753"/>
      <c r="X753"/>
      <c r="Y753"/>
      <c r="Z753"/>
    </row>
    <row r="754" spans="18:26" ht="15.75" customHeight="1" x14ac:dyDescent="0.2">
      <c r="R754"/>
      <c r="S754"/>
      <c r="T754"/>
      <c r="U754"/>
      <c r="V754"/>
      <c r="W754"/>
      <c r="X754"/>
      <c r="Y754"/>
      <c r="Z754"/>
    </row>
    <row r="755" spans="18:26" ht="15.75" customHeight="1" x14ac:dyDescent="0.2">
      <c r="R755"/>
      <c r="S755"/>
      <c r="T755"/>
      <c r="U755"/>
      <c r="V755"/>
      <c r="W755"/>
      <c r="X755"/>
      <c r="Y755"/>
      <c r="Z755"/>
    </row>
    <row r="756" spans="18:26" ht="15.75" customHeight="1" x14ac:dyDescent="0.2">
      <c r="R756"/>
      <c r="S756"/>
      <c r="T756"/>
      <c r="U756"/>
      <c r="V756"/>
      <c r="W756"/>
      <c r="X756"/>
      <c r="Y756"/>
      <c r="Z756"/>
    </row>
    <row r="757" spans="18:26" ht="15.75" customHeight="1" x14ac:dyDescent="0.2">
      <c r="R757"/>
      <c r="S757"/>
      <c r="T757"/>
      <c r="U757"/>
      <c r="V757"/>
      <c r="W757"/>
      <c r="X757"/>
      <c r="Y757"/>
      <c r="Z757"/>
    </row>
    <row r="758" spans="18:26" ht="15.75" customHeight="1" x14ac:dyDescent="0.2">
      <c r="R758"/>
      <c r="S758"/>
      <c r="T758"/>
      <c r="U758"/>
      <c r="V758"/>
      <c r="W758"/>
      <c r="X758"/>
      <c r="Y758"/>
      <c r="Z758"/>
    </row>
    <row r="759" spans="18:26" ht="15.75" customHeight="1" x14ac:dyDescent="0.2">
      <c r="R759"/>
      <c r="S759"/>
      <c r="T759"/>
      <c r="U759"/>
      <c r="V759"/>
      <c r="W759"/>
      <c r="X759"/>
      <c r="Y759"/>
      <c r="Z759"/>
    </row>
    <row r="760" spans="18:26" ht="15.75" customHeight="1" x14ac:dyDescent="0.2">
      <c r="R760"/>
      <c r="S760"/>
      <c r="T760"/>
      <c r="U760"/>
      <c r="V760"/>
      <c r="W760"/>
      <c r="X760"/>
      <c r="Y760"/>
      <c r="Z760"/>
    </row>
    <row r="761" spans="18:26" ht="15.75" customHeight="1" x14ac:dyDescent="0.2">
      <c r="R761"/>
      <c r="S761"/>
      <c r="T761"/>
      <c r="U761"/>
      <c r="V761"/>
      <c r="W761"/>
      <c r="X761"/>
      <c r="Y761"/>
      <c r="Z761"/>
    </row>
    <row r="762" spans="18:26" ht="15.75" customHeight="1" x14ac:dyDescent="0.2">
      <c r="R762"/>
      <c r="S762"/>
      <c r="T762"/>
      <c r="U762"/>
      <c r="V762"/>
      <c r="W762"/>
      <c r="X762"/>
      <c r="Y762"/>
      <c r="Z762"/>
    </row>
    <row r="763" spans="18:26" ht="15.75" customHeight="1" x14ac:dyDescent="0.2">
      <c r="R763"/>
      <c r="S763"/>
      <c r="T763"/>
      <c r="U763"/>
      <c r="V763"/>
      <c r="W763"/>
      <c r="X763"/>
      <c r="Y763"/>
      <c r="Z763"/>
    </row>
    <row r="764" spans="18:26" ht="15.75" customHeight="1" x14ac:dyDescent="0.2">
      <c r="R764"/>
      <c r="S764"/>
      <c r="T764"/>
      <c r="U764"/>
      <c r="V764"/>
      <c r="W764"/>
      <c r="X764"/>
      <c r="Y764"/>
      <c r="Z764"/>
    </row>
    <row r="765" spans="18:26" ht="15.75" customHeight="1" x14ac:dyDescent="0.2">
      <c r="R765"/>
      <c r="S765"/>
      <c r="T765"/>
      <c r="U765"/>
      <c r="V765"/>
      <c r="W765"/>
      <c r="X765"/>
      <c r="Y765"/>
      <c r="Z765"/>
    </row>
    <row r="766" spans="18:26" ht="15.75" customHeight="1" x14ac:dyDescent="0.2">
      <c r="R766"/>
      <c r="S766"/>
      <c r="T766"/>
      <c r="U766"/>
      <c r="V766"/>
      <c r="W766"/>
      <c r="X766"/>
      <c r="Y766"/>
      <c r="Z766"/>
    </row>
    <row r="767" spans="18:26" ht="15.75" customHeight="1" x14ac:dyDescent="0.2">
      <c r="R767"/>
      <c r="S767"/>
      <c r="T767"/>
      <c r="U767"/>
      <c r="V767"/>
      <c r="W767"/>
      <c r="X767"/>
      <c r="Y767"/>
      <c r="Z767"/>
    </row>
    <row r="768" spans="18:26" ht="15.75" customHeight="1" x14ac:dyDescent="0.2">
      <c r="R768"/>
      <c r="S768"/>
      <c r="T768"/>
      <c r="U768"/>
      <c r="V768"/>
      <c r="W768"/>
      <c r="X768"/>
      <c r="Y768"/>
      <c r="Z768"/>
    </row>
    <row r="769" spans="18:26" ht="15.75" customHeight="1" x14ac:dyDescent="0.2">
      <c r="R769"/>
      <c r="S769"/>
      <c r="T769"/>
      <c r="U769"/>
      <c r="V769"/>
      <c r="W769"/>
      <c r="X769"/>
      <c r="Y769"/>
      <c r="Z769"/>
    </row>
    <row r="770" spans="18:26" ht="15.75" customHeight="1" x14ac:dyDescent="0.2">
      <c r="R770"/>
      <c r="S770"/>
      <c r="T770"/>
      <c r="U770"/>
      <c r="V770"/>
      <c r="W770"/>
      <c r="X770"/>
      <c r="Y770"/>
      <c r="Z770"/>
    </row>
    <row r="771" spans="18:26" ht="15.75" customHeight="1" x14ac:dyDescent="0.2">
      <c r="R771"/>
      <c r="S771"/>
      <c r="T771"/>
      <c r="U771"/>
      <c r="V771"/>
      <c r="W771"/>
      <c r="X771"/>
      <c r="Y771"/>
      <c r="Z771"/>
    </row>
    <row r="772" spans="18:26" ht="15.75" customHeight="1" x14ac:dyDescent="0.2">
      <c r="R772"/>
      <c r="S772"/>
      <c r="T772"/>
      <c r="U772"/>
      <c r="V772"/>
      <c r="W772"/>
      <c r="X772"/>
      <c r="Y772"/>
      <c r="Z772"/>
    </row>
    <row r="773" spans="18:26" ht="15.75" customHeight="1" x14ac:dyDescent="0.2">
      <c r="R773"/>
      <c r="S773"/>
      <c r="T773"/>
      <c r="U773"/>
      <c r="V773"/>
      <c r="W773"/>
      <c r="X773"/>
      <c r="Y773"/>
      <c r="Z773"/>
    </row>
    <row r="774" spans="18:26" ht="15.75" customHeight="1" x14ac:dyDescent="0.2">
      <c r="R774"/>
      <c r="S774"/>
      <c r="T774"/>
      <c r="U774"/>
      <c r="V774"/>
      <c r="W774"/>
      <c r="X774"/>
      <c r="Y774"/>
      <c r="Z774"/>
    </row>
    <row r="775" spans="18:26" ht="15.75" customHeight="1" x14ac:dyDescent="0.2">
      <c r="R775"/>
      <c r="S775"/>
      <c r="T775"/>
      <c r="U775"/>
      <c r="V775"/>
      <c r="W775"/>
      <c r="X775"/>
      <c r="Y775"/>
      <c r="Z775"/>
    </row>
    <row r="776" spans="18:26" ht="15.75" customHeight="1" x14ac:dyDescent="0.2">
      <c r="R776"/>
      <c r="S776"/>
      <c r="T776"/>
      <c r="U776"/>
      <c r="V776"/>
      <c r="W776"/>
      <c r="X776"/>
      <c r="Y776"/>
      <c r="Z776"/>
    </row>
    <row r="777" spans="18:26" ht="15.75" customHeight="1" x14ac:dyDescent="0.2">
      <c r="R777"/>
      <c r="S777"/>
      <c r="T777"/>
      <c r="U777"/>
      <c r="V777"/>
      <c r="W777"/>
      <c r="X777"/>
      <c r="Y777"/>
      <c r="Z777"/>
    </row>
    <row r="778" spans="18:26" ht="15.75" customHeight="1" x14ac:dyDescent="0.2">
      <c r="R778"/>
      <c r="S778"/>
      <c r="T778"/>
      <c r="U778"/>
      <c r="V778"/>
      <c r="W778"/>
      <c r="X778"/>
      <c r="Y778"/>
      <c r="Z778"/>
    </row>
    <row r="779" spans="18:26" ht="15.75" customHeight="1" x14ac:dyDescent="0.2">
      <c r="R779"/>
      <c r="S779"/>
      <c r="T779"/>
      <c r="U779"/>
      <c r="V779"/>
      <c r="W779"/>
      <c r="X779"/>
      <c r="Y779"/>
      <c r="Z779"/>
    </row>
    <row r="780" spans="18:26" ht="15.75" customHeight="1" x14ac:dyDescent="0.2">
      <c r="R780"/>
      <c r="S780"/>
      <c r="T780"/>
      <c r="U780"/>
      <c r="V780"/>
      <c r="W780"/>
      <c r="X780"/>
      <c r="Y780"/>
      <c r="Z780"/>
    </row>
    <row r="781" spans="18:26" ht="15.75" customHeight="1" x14ac:dyDescent="0.2">
      <c r="R781"/>
      <c r="S781"/>
      <c r="T781"/>
      <c r="U781"/>
      <c r="V781"/>
      <c r="W781"/>
      <c r="X781"/>
      <c r="Y781"/>
      <c r="Z781"/>
    </row>
    <row r="782" spans="18:26" ht="15.75" customHeight="1" x14ac:dyDescent="0.2">
      <c r="R782"/>
      <c r="S782"/>
      <c r="T782"/>
      <c r="U782"/>
      <c r="V782"/>
      <c r="W782"/>
      <c r="X782"/>
      <c r="Y782"/>
      <c r="Z782"/>
    </row>
    <row r="783" spans="18:26" ht="15.75" customHeight="1" x14ac:dyDescent="0.2">
      <c r="R783"/>
      <c r="S783"/>
      <c r="T783"/>
      <c r="U783"/>
      <c r="V783"/>
      <c r="W783"/>
      <c r="X783"/>
      <c r="Y783"/>
      <c r="Z783"/>
    </row>
    <row r="784" spans="18:26" ht="15.75" customHeight="1" x14ac:dyDescent="0.2">
      <c r="R784"/>
      <c r="S784"/>
      <c r="T784"/>
      <c r="U784"/>
      <c r="V784"/>
      <c r="W784"/>
      <c r="X784"/>
      <c r="Y784"/>
      <c r="Z784"/>
    </row>
    <row r="785" spans="18:26" ht="15.75" customHeight="1" x14ac:dyDescent="0.2">
      <c r="R785"/>
      <c r="S785"/>
      <c r="T785"/>
      <c r="U785"/>
      <c r="V785"/>
      <c r="W785"/>
      <c r="X785"/>
      <c r="Y785"/>
      <c r="Z785"/>
    </row>
    <row r="786" spans="18:26" ht="15.75" customHeight="1" x14ac:dyDescent="0.2">
      <c r="R786"/>
      <c r="S786"/>
      <c r="T786"/>
      <c r="U786"/>
      <c r="V786"/>
      <c r="W786"/>
      <c r="X786"/>
      <c r="Y786"/>
      <c r="Z786"/>
    </row>
    <row r="787" spans="18:26" ht="15.75" customHeight="1" x14ac:dyDescent="0.2">
      <c r="R787"/>
      <c r="S787"/>
      <c r="T787"/>
      <c r="U787"/>
      <c r="V787"/>
      <c r="W787"/>
      <c r="X787"/>
      <c r="Y787"/>
      <c r="Z787"/>
    </row>
    <row r="788" spans="18:26" ht="15.75" customHeight="1" x14ac:dyDescent="0.2">
      <c r="R788"/>
      <c r="S788"/>
      <c r="T788"/>
      <c r="U788"/>
      <c r="V788"/>
      <c r="W788"/>
      <c r="X788"/>
      <c r="Y788"/>
      <c r="Z788"/>
    </row>
    <row r="789" spans="18:26" ht="15.75" customHeight="1" x14ac:dyDescent="0.2">
      <c r="R789"/>
      <c r="S789"/>
      <c r="T789"/>
      <c r="U789"/>
      <c r="V789"/>
      <c r="W789"/>
      <c r="X789"/>
      <c r="Y789"/>
      <c r="Z789"/>
    </row>
    <row r="790" spans="18:26" ht="15.75" customHeight="1" x14ac:dyDescent="0.2">
      <c r="R790"/>
      <c r="S790"/>
      <c r="T790"/>
      <c r="U790"/>
      <c r="V790"/>
      <c r="W790"/>
      <c r="X790"/>
      <c r="Y790"/>
      <c r="Z790"/>
    </row>
    <row r="791" spans="18:26" ht="15.75" customHeight="1" x14ac:dyDescent="0.2">
      <c r="R791"/>
      <c r="S791"/>
      <c r="T791"/>
      <c r="U791"/>
      <c r="V791"/>
      <c r="W791"/>
      <c r="X791"/>
      <c r="Y791"/>
      <c r="Z791"/>
    </row>
    <row r="792" spans="18:26" ht="15.75" customHeight="1" x14ac:dyDescent="0.2">
      <c r="R792"/>
      <c r="S792"/>
      <c r="T792"/>
      <c r="U792"/>
      <c r="V792"/>
      <c r="W792"/>
      <c r="X792"/>
      <c r="Y792"/>
      <c r="Z792"/>
    </row>
    <row r="793" spans="18:26" ht="15.75" customHeight="1" x14ac:dyDescent="0.2">
      <c r="R793"/>
      <c r="S793"/>
      <c r="T793"/>
      <c r="U793"/>
      <c r="V793"/>
      <c r="W793"/>
      <c r="X793"/>
      <c r="Y793"/>
      <c r="Z793"/>
    </row>
    <row r="794" spans="18:26" ht="15.75" customHeight="1" x14ac:dyDescent="0.2">
      <c r="R794"/>
      <c r="S794"/>
      <c r="T794"/>
      <c r="U794"/>
      <c r="V794"/>
      <c r="W794"/>
      <c r="X794"/>
      <c r="Y794"/>
      <c r="Z794"/>
    </row>
    <row r="795" spans="18:26" ht="15.75" customHeight="1" x14ac:dyDescent="0.2">
      <c r="R795"/>
      <c r="S795"/>
      <c r="T795"/>
      <c r="U795"/>
      <c r="V795"/>
      <c r="W795"/>
      <c r="X795"/>
      <c r="Y795"/>
      <c r="Z795"/>
    </row>
    <row r="796" spans="18:26" ht="15.75" customHeight="1" x14ac:dyDescent="0.2">
      <c r="R796"/>
      <c r="S796"/>
      <c r="T796"/>
      <c r="U796"/>
      <c r="V796"/>
      <c r="W796"/>
      <c r="X796"/>
      <c r="Y796"/>
      <c r="Z796"/>
    </row>
    <row r="797" spans="18:26" ht="15.75" customHeight="1" x14ac:dyDescent="0.2">
      <c r="R797"/>
      <c r="S797"/>
      <c r="T797"/>
      <c r="U797"/>
      <c r="V797"/>
      <c r="W797"/>
      <c r="X797"/>
      <c r="Y797"/>
      <c r="Z797"/>
    </row>
    <row r="798" spans="18:26" ht="15.75" customHeight="1" x14ac:dyDescent="0.2">
      <c r="R798"/>
      <c r="S798"/>
      <c r="T798"/>
      <c r="U798"/>
      <c r="V798"/>
      <c r="W798"/>
      <c r="X798"/>
      <c r="Y798"/>
      <c r="Z798"/>
    </row>
    <row r="799" spans="18:26" ht="15.75" customHeight="1" x14ac:dyDescent="0.2">
      <c r="R799"/>
      <c r="S799"/>
      <c r="T799"/>
      <c r="U799"/>
      <c r="V799"/>
      <c r="W799"/>
      <c r="X799"/>
      <c r="Y799"/>
      <c r="Z799"/>
    </row>
    <row r="800" spans="18:26" ht="15.75" customHeight="1" x14ac:dyDescent="0.2">
      <c r="R800"/>
      <c r="S800"/>
      <c r="T800"/>
      <c r="U800"/>
      <c r="V800"/>
      <c r="W800"/>
      <c r="X800"/>
      <c r="Y800"/>
      <c r="Z800"/>
    </row>
    <row r="801" spans="18:26" ht="15.75" customHeight="1" x14ac:dyDescent="0.2">
      <c r="R801"/>
      <c r="S801"/>
      <c r="T801"/>
      <c r="U801"/>
      <c r="V801"/>
      <c r="W801"/>
      <c r="X801"/>
      <c r="Y801"/>
      <c r="Z801"/>
    </row>
    <row r="802" spans="18:26" ht="15.75" customHeight="1" x14ac:dyDescent="0.2">
      <c r="R802"/>
      <c r="S802"/>
      <c r="T802"/>
      <c r="U802"/>
      <c r="V802"/>
      <c r="W802"/>
      <c r="X802"/>
      <c r="Y802"/>
      <c r="Z802"/>
    </row>
    <row r="803" spans="18:26" ht="15.75" customHeight="1" x14ac:dyDescent="0.2">
      <c r="R803"/>
      <c r="S803"/>
      <c r="T803"/>
      <c r="U803"/>
      <c r="V803"/>
      <c r="W803"/>
      <c r="X803"/>
      <c r="Y803"/>
      <c r="Z803"/>
    </row>
    <row r="804" spans="18:26" ht="15.75" customHeight="1" x14ac:dyDescent="0.2">
      <c r="R804"/>
      <c r="S804"/>
      <c r="T804"/>
      <c r="U804"/>
      <c r="V804"/>
      <c r="W804"/>
      <c r="X804"/>
      <c r="Y804"/>
      <c r="Z804"/>
    </row>
    <row r="805" spans="18:26" ht="15.75" customHeight="1" x14ac:dyDescent="0.2">
      <c r="R805"/>
      <c r="S805"/>
      <c r="T805"/>
      <c r="U805"/>
      <c r="V805"/>
      <c r="W805"/>
      <c r="X805"/>
      <c r="Y805"/>
      <c r="Z805"/>
    </row>
    <row r="806" spans="18:26" ht="15.75" customHeight="1" x14ac:dyDescent="0.2">
      <c r="R806"/>
      <c r="S806"/>
      <c r="T806"/>
      <c r="U806"/>
      <c r="V806"/>
      <c r="W806"/>
      <c r="X806"/>
      <c r="Y806"/>
      <c r="Z806"/>
    </row>
    <row r="807" spans="18:26" ht="15.75" customHeight="1" x14ac:dyDescent="0.2">
      <c r="R807"/>
      <c r="S807"/>
      <c r="T807"/>
      <c r="U807"/>
      <c r="V807"/>
      <c r="W807"/>
      <c r="X807"/>
      <c r="Y807"/>
      <c r="Z807"/>
    </row>
    <row r="808" spans="18:26" ht="15.75" customHeight="1" x14ac:dyDescent="0.2">
      <c r="R808"/>
      <c r="S808"/>
      <c r="T808"/>
      <c r="U808"/>
      <c r="V808"/>
      <c r="W808"/>
      <c r="X808"/>
      <c r="Y808"/>
      <c r="Z808"/>
    </row>
    <row r="809" spans="18:26" ht="15.75" customHeight="1" x14ac:dyDescent="0.2">
      <c r="R809"/>
      <c r="S809"/>
      <c r="T809"/>
      <c r="U809"/>
      <c r="V809"/>
      <c r="W809"/>
      <c r="X809"/>
      <c r="Y809"/>
      <c r="Z809"/>
    </row>
    <row r="810" spans="18:26" ht="15.75" customHeight="1" x14ac:dyDescent="0.2">
      <c r="R810"/>
      <c r="S810"/>
      <c r="T810"/>
      <c r="U810"/>
      <c r="V810"/>
      <c r="W810"/>
      <c r="X810"/>
      <c r="Y810"/>
      <c r="Z810"/>
    </row>
    <row r="811" spans="18:26" ht="15.75" customHeight="1" x14ac:dyDescent="0.2">
      <c r="R811"/>
      <c r="S811"/>
      <c r="T811"/>
      <c r="U811"/>
      <c r="V811"/>
      <c r="W811"/>
      <c r="X811"/>
      <c r="Y811"/>
      <c r="Z811"/>
    </row>
    <row r="812" spans="18:26" ht="15.75" customHeight="1" x14ac:dyDescent="0.2">
      <c r="R812"/>
      <c r="S812"/>
      <c r="T812"/>
      <c r="U812"/>
      <c r="V812"/>
      <c r="W812"/>
      <c r="X812"/>
      <c r="Y812"/>
      <c r="Z812"/>
    </row>
    <row r="813" spans="18:26" ht="15.75" customHeight="1" x14ac:dyDescent="0.2">
      <c r="R813"/>
      <c r="S813"/>
      <c r="T813"/>
      <c r="U813"/>
      <c r="V813"/>
      <c r="W813"/>
      <c r="X813"/>
      <c r="Y813"/>
      <c r="Z813"/>
    </row>
    <row r="814" spans="18:26" ht="15.75" customHeight="1" x14ac:dyDescent="0.2">
      <c r="R814"/>
      <c r="S814"/>
      <c r="T814"/>
      <c r="U814"/>
      <c r="V814"/>
      <c r="W814"/>
      <c r="X814"/>
      <c r="Y814"/>
      <c r="Z814"/>
    </row>
    <row r="815" spans="18:26" ht="15.75" customHeight="1" x14ac:dyDescent="0.2">
      <c r="R815"/>
      <c r="S815"/>
      <c r="T815"/>
      <c r="U815"/>
      <c r="V815"/>
      <c r="W815"/>
      <c r="X815"/>
      <c r="Y815"/>
      <c r="Z815"/>
    </row>
    <row r="816" spans="18:26" ht="15.75" customHeight="1" x14ac:dyDescent="0.2">
      <c r="R816"/>
      <c r="S816"/>
      <c r="T816"/>
      <c r="U816"/>
      <c r="V816"/>
      <c r="W816"/>
      <c r="X816"/>
      <c r="Y816"/>
      <c r="Z816"/>
    </row>
    <row r="817" spans="18:26" ht="15.75" customHeight="1" x14ac:dyDescent="0.2">
      <c r="R817"/>
      <c r="S817"/>
      <c r="T817"/>
      <c r="U817"/>
      <c r="V817"/>
      <c r="W817"/>
      <c r="X817"/>
      <c r="Y817"/>
      <c r="Z817"/>
    </row>
    <row r="818" spans="18:26" ht="15.75" customHeight="1" x14ac:dyDescent="0.2">
      <c r="R818"/>
      <c r="S818"/>
      <c r="T818"/>
      <c r="U818"/>
      <c r="V818"/>
      <c r="W818"/>
      <c r="X818"/>
      <c r="Y818"/>
      <c r="Z818"/>
    </row>
    <row r="819" spans="18:26" ht="15.75" customHeight="1" x14ac:dyDescent="0.2">
      <c r="R819"/>
      <c r="S819"/>
      <c r="T819"/>
      <c r="U819"/>
      <c r="V819"/>
      <c r="W819"/>
      <c r="X819"/>
      <c r="Y819"/>
      <c r="Z819"/>
    </row>
    <row r="820" spans="18:26" ht="15.75" customHeight="1" x14ac:dyDescent="0.2">
      <c r="R820"/>
      <c r="S820"/>
      <c r="T820"/>
      <c r="U820"/>
      <c r="V820"/>
      <c r="W820"/>
      <c r="X820"/>
      <c r="Y820"/>
      <c r="Z820"/>
    </row>
    <row r="821" spans="18:26" ht="15.75" customHeight="1" x14ac:dyDescent="0.2">
      <c r="R821"/>
      <c r="S821"/>
      <c r="T821"/>
      <c r="U821"/>
      <c r="V821"/>
      <c r="W821"/>
      <c r="X821"/>
      <c r="Y821"/>
      <c r="Z821"/>
    </row>
    <row r="822" spans="18:26" ht="15.75" customHeight="1" x14ac:dyDescent="0.2">
      <c r="R822"/>
      <c r="S822"/>
      <c r="T822"/>
      <c r="U822"/>
      <c r="V822"/>
      <c r="W822"/>
      <c r="X822"/>
      <c r="Y822"/>
      <c r="Z822"/>
    </row>
    <row r="823" spans="18:26" ht="15.75" customHeight="1" x14ac:dyDescent="0.2">
      <c r="R823"/>
      <c r="S823"/>
      <c r="T823"/>
      <c r="U823"/>
      <c r="V823"/>
      <c r="W823"/>
      <c r="X823"/>
      <c r="Y823"/>
      <c r="Z823"/>
    </row>
    <row r="824" spans="18:26" ht="15.75" customHeight="1" x14ac:dyDescent="0.2">
      <c r="R824"/>
      <c r="S824"/>
      <c r="T824"/>
      <c r="U824"/>
      <c r="V824"/>
      <c r="W824"/>
      <c r="X824"/>
      <c r="Y824"/>
      <c r="Z824"/>
    </row>
    <row r="825" spans="18:26" ht="15.75" customHeight="1" x14ac:dyDescent="0.2">
      <c r="R825"/>
      <c r="S825"/>
      <c r="T825"/>
      <c r="U825"/>
      <c r="V825"/>
      <c r="W825"/>
      <c r="X825"/>
      <c r="Y825"/>
      <c r="Z825"/>
    </row>
    <row r="826" spans="18:26" ht="15.75" customHeight="1" x14ac:dyDescent="0.2">
      <c r="R826"/>
      <c r="S826"/>
      <c r="T826"/>
      <c r="U826"/>
      <c r="V826"/>
      <c r="W826"/>
      <c r="X826"/>
      <c r="Y826"/>
      <c r="Z826"/>
    </row>
    <row r="827" spans="18:26" ht="15.75" customHeight="1" x14ac:dyDescent="0.2">
      <c r="R827"/>
      <c r="S827"/>
      <c r="T827"/>
      <c r="U827"/>
      <c r="V827"/>
      <c r="W827"/>
      <c r="X827"/>
      <c r="Y827"/>
      <c r="Z827"/>
    </row>
    <row r="828" spans="18:26" ht="15.75" customHeight="1" x14ac:dyDescent="0.2">
      <c r="R828"/>
      <c r="S828"/>
      <c r="T828"/>
      <c r="U828"/>
      <c r="V828"/>
      <c r="W828"/>
      <c r="X828"/>
      <c r="Y828"/>
      <c r="Z828"/>
    </row>
    <row r="829" spans="18:26" ht="15.75" customHeight="1" x14ac:dyDescent="0.2">
      <c r="R829"/>
      <c r="S829"/>
      <c r="T829"/>
      <c r="U829"/>
      <c r="V829"/>
      <c r="W829"/>
      <c r="X829"/>
      <c r="Y829"/>
      <c r="Z829"/>
    </row>
    <row r="830" spans="18:26" ht="15.75" customHeight="1" x14ac:dyDescent="0.2">
      <c r="R830"/>
      <c r="S830"/>
      <c r="T830"/>
      <c r="U830"/>
      <c r="V830"/>
      <c r="W830"/>
      <c r="X830"/>
      <c r="Y830"/>
      <c r="Z830"/>
    </row>
    <row r="831" spans="18:26" ht="15.75" customHeight="1" x14ac:dyDescent="0.2">
      <c r="R831"/>
      <c r="S831"/>
      <c r="T831"/>
      <c r="U831"/>
      <c r="V831"/>
      <c r="W831"/>
      <c r="X831"/>
      <c r="Y831"/>
      <c r="Z831"/>
    </row>
    <row r="832" spans="18:26" ht="15.75" customHeight="1" x14ac:dyDescent="0.2">
      <c r="R832"/>
      <c r="S832"/>
      <c r="T832"/>
      <c r="U832"/>
      <c r="V832"/>
      <c r="W832"/>
      <c r="X832"/>
      <c r="Y832"/>
      <c r="Z832"/>
    </row>
    <row r="833" spans="18:26" ht="15.75" customHeight="1" x14ac:dyDescent="0.2">
      <c r="R833"/>
      <c r="S833"/>
      <c r="T833"/>
      <c r="U833"/>
      <c r="V833"/>
      <c r="W833"/>
      <c r="X833"/>
      <c r="Y833"/>
      <c r="Z833"/>
    </row>
    <row r="834" spans="18:26" ht="15.75" customHeight="1" x14ac:dyDescent="0.2">
      <c r="R834"/>
      <c r="S834"/>
      <c r="T834"/>
      <c r="U834"/>
      <c r="V834"/>
      <c r="W834"/>
      <c r="X834"/>
      <c r="Y834"/>
      <c r="Z834"/>
    </row>
    <row r="835" spans="18:26" ht="15.75" customHeight="1" x14ac:dyDescent="0.2">
      <c r="R835"/>
      <c r="S835"/>
      <c r="T835"/>
      <c r="U835"/>
      <c r="V835"/>
      <c r="W835"/>
      <c r="X835"/>
      <c r="Y835"/>
      <c r="Z835"/>
    </row>
    <row r="836" spans="18:26" ht="15.75" customHeight="1" x14ac:dyDescent="0.2">
      <c r="R836"/>
      <c r="S836"/>
      <c r="T836"/>
      <c r="U836"/>
      <c r="V836"/>
      <c r="W836"/>
      <c r="X836"/>
      <c r="Y836"/>
      <c r="Z836"/>
    </row>
    <row r="837" spans="18:26" ht="15.75" customHeight="1" x14ac:dyDescent="0.2">
      <c r="R837"/>
      <c r="S837"/>
      <c r="T837"/>
      <c r="U837"/>
      <c r="V837"/>
      <c r="W837"/>
      <c r="X837"/>
      <c r="Y837"/>
      <c r="Z837"/>
    </row>
    <row r="838" spans="18:26" ht="15.75" customHeight="1" x14ac:dyDescent="0.2">
      <c r="R838"/>
      <c r="S838"/>
      <c r="T838"/>
      <c r="U838"/>
      <c r="V838"/>
      <c r="W838"/>
      <c r="X838"/>
      <c r="Y838"/>
      <c r="Z838"/>
    </row>
    <row r="839" spans="18:26" ht="15.75" customHeight="1" x14ac:dyDescent="0.2">
      <c r="R839"/>
      <c r="S839"/>
      <c r="T839"/>
      <c r="U839"/>
      <c r="V839"/>
      <c r="W839"/>
      <c r="X839"/>
      <c r="Y839"/>
      <c r="Z839"/>
    </row>
    <row r="840" spans="18:26" ht="15.75" customHeight="1" x14ac:dyDescent="0.2">
      <c r="R840"/>
      <c r="S840"/>
      <c r="T840"/>
      <c r="U840"/>
      <c r="V840"/>
      <c r="W840"/>
      <c r="X840"/>
      <c r="Y840"/>
      <c r="Z840"/>
    </row>
    <row r="841" spans="18:26" ht="15.75" customHeight="1" x14ac:dyDescent="0.2">
      <c r="R841"/>
      <c r="S841"/>
      <c r="T841"/>
      <c r="U841"/>
      <c r="V841"/>
      <c r="W841"/>
      <c r="X841"/>
      <c r="Y841"/>
      <c r="Z841"/>
    </row>
    <row r="842" spans="18:26" ht="15.75" customHeight="1" x14ac:dyDescent="0.2">
      <c r="R842"/>
      <c r="S842"/>
      <c r="T842"/>
      <c r="U842"/>
      <c r="V842"/>
      <c r="W842"/>
      <c r="X842"/>
      <c r="Y842"/>
      <c r="Z842"/>
    </row>
    <row r="843" spans="18:26" ht="15.75" customHeight="1" x14ac:dyDescent="0.2">
      <c r="R843"/>
      <c r="S843"/>
      <c r="T843"/>
      <c r="U843"/>
      <c r="V843"/>
      <c r="W843"/>
      <c r="X843"/>
      <c r="Y843"/>
      <c r="Z843"/>
    </row>
    <row r="844" spans="18:26" ht="15.75" customHeight="1" x14ac:dyDescent="0.2">
      <c r="R844"/>
      <c r="S844"/>
      <c r="T844"/>
      <c r="U844"/>
      <c r="V844"/>
      <c r="W844"/>
      <c r="X844"/>
      <c r="Y844"/>
      <c r="Z844"/>
    </row>
    <row r="845" spans="18:26" ht="15.75" customHeight="1" x14ac:dyDescent="0.2">
      <c r="R845"/>
      <c r="S845"/>
      <c r="T845"/>
      <c r="U845"/>
      <c r="V845"/>
      <c r="W845"/>
      <c r="X845"/>
      <c r="Y845"/>
      <c r="Z845"/>
    </row>
    <row r="846" spans="18:26" ht="15.75" customHeight="1" x14ac:dyDescent="0.2">
      <c r="R846"/>
      <c r="S846"/>
      <c r="T846"/>
      <c r="U846"/>
      <c r="V846"/>
      <c r="W846"/>
      <c r="X846"/>
      <c r="Y846"/>
      <c r="Z846"/>
    </row>
    <row r="847" spans="18:26" ht="15.75" customHeight="1" x14ac:dyDescent="0.2">
      <c r="R847"/>
      <c r="S847"/>
      <c r="T847"/>
      <c r="U847"/>
      <c r="V847"/>
      <c r="W847"/>
      <c r="X847"/>
      <c r="Y847"/>
      <c r="Z847"/>
    </row>
    <row r="848" spans="18:26" ht="15.75" customHeight="1" x14ac:dyDescent="0.2">
      <c r="R848"/>
      <c r="S848"/>
      <c r="T848"/>
      <c r="U848"/>
      <c r="V848"/>
      <c r="W848"/>
      <c r="X848"/>
      <c r="Y848"/>
      <c r="Z848"/>
    </row>
    <row r="849" spans="18:26" ht="15.75" customHeight="1" x14ac:dyDescent="0.2">
      <c r="R849"/>
      <c r="S849"/>
      <c r="T849"/>
      <c r="U849"/>
      <c r="V849"/>
      <c r="W849"/>
      <c r="X849"/>
      <c r="Y849"/>
      <c r="Z849"/>
    </row>
    <row r="850" spans="18:26" ht="15.75" customHeight="1" x14ac:dyDescent="0.2">
      <c r="R850"/>
      <c r="S850"/>
      <c r="T850"/>
      <c r="U850"/>
      <c r="V850"/>
      <c r="W850"/>
      <c r="X850"/>
      <c r="Y850"/>
      <c r="Z850"/>
    </row>
    <row r="851" spans="18:26" ht="15.75" customHeight="1" x14ac:dyDescent="0.2">
      <c r="R851"/>
      <c r="S851"/>
      <c r="T851"/>
      <c r="U851"/>
      <c r="V851"/>
      <c r="W851"/>
      <c r="X851"/>
      <c r="Y851"/>
      <c r="Z851"/>
    </row>
    <row r="852" spans="18:26" ht="15.75" customHeight="1" x14ac:dyDescent="0.2">
      <c r="R852"/>
      <c r="S852"/>
      <c r="T852"/>
      <c r="U852"/>
      <c r="V852"/>
      <c r="W852"/>
      <c r="X852"/>
      <c r="Y852"/>
      <c r="Z852"/>
    </row>
    <row r="853" spans="18:26" ht="15.75" customHeight="1" x14ac:dyDescent="0.2">
      <c r="R853"/>
      <c r="S853"/>
      <c r="T853"/>
      <c r="U853"/>
      <c r="V853"/>
      <c r="W853"/>
      <c r="X853"/>
      <c r="Y853"/>
      <c r="Z853"/>
    </row>
    <row r="854" spans="18:26" ht="15.75" customHeight="1" x14ac:dyDescent="0.2">
      <c r="R854"/>
      <c r="S854"/>
      <c r="T854"/>
      <c r="U854"/>
      <c r="V854"/>
      <c r="W854"/>
      <c r="X854"/>
      <c r="Y854"/>
      <c r="Z854"/>
    </row>
    <row r="855" spans="18:26" ht="15.75" customHeight="1" x14ac:dyDescent="0.2">
      <c r="R855"/>
      <c r="S855"/>
      <c r="T855"/>
      <c r="U855"/>
      <c r="V855"/>
      <c r="W855"/>
      <c r="X855"/>
      <c r="Y855"/>
      <c r="Z855"/>
    </row>
    <row r="856" spans="18:26" ht="15.75" customHeight="1" x14ac:dyDescent="0.2">
      <c r="R856"/>
      <c r="S856"/>
      <c r="T856"/>
      <c r="U856"/>
      <c r="V856"/>
      <c r="W856"/>
      <c r="X856"/>
      <c r="Y856"/>
      <c r="Z856"/>
    </row>
    <row r="857" spans="18:26" ht="15.75" customHeight="1" x14ac:dyDescent="0.2">
      <c r="R857"/>
      <c r="S857"/>
      <c r="T857"/>
      <c r="U857"/>
      <c r="V857"/>
      <c r="W857"/>
      <c r="X857"/>
      <c r="Y857"/>
      <c r="Z857"/>
    </row>
    <row r="858" spans="18:26" ht="15.75" customHeight="1" x14ac:dyDescent="0.2">
      <c r="R858"/>
      <c r="S858"/>
      <c r="T858"/>
      <c r="U858"/>
      <c r="V858"/>
      <c r="W858"/>
      <c r="X858"/>
      <c r="Y858"/>
      <c r="Z858"/>
    </row>
    <row r="859" spans="18:26" ht="15.75" customHeight="1" x14ac:dyDescent="0.2">
      <c r="R859"/>
      <c r="S859"/>
      <c r="T859"/>
      <c r="U859"/>
      <c r="V859"/>
      <c r="W859"/>
      <c r="X859"/>
      <c r="Y859"/>
      <c r="Z859"/>
    </row>
    <row r="860" spans="18:26" ht="15.75" customHeight="1" x14ac:dyDescent="0.2">
      <c r="R860"/>
      <c r="S860"/>
      <c r="T860"/>
      <c r="U860"/>
      <c r="V860"/>
      <c r="W860"/>
      <c r="X860"/>
      <c r="Y860"/>
      <c r="Z860"/>
    </row>
    <row r="861" spans="18:26" ht="15.75" customHeight="1" x14ac:dyDescent="0.2">
      <c r="R861"/>
      <c r="S861"/>
      <c r="T861"/>
      <c r="U861"/>
      <c r="V861"/>
      <c r="W861"/>
      <c r="X861"/>
      <c r="Y861"/>
      <c r="Z861"/>
    </row>
    <row r="862" spans="18:26" ht="15.75" customHeight="1" x14ac:dyDescent="0.2">
      <c r="R862"/>
      <c r="S862"/>
      <c r="T862"/>
      <c r="U862"/>
      <c r="V862"/>
      <c r="W862"/>
      <c r="X862"/>
      <c r="Y862"/>
      <c r="Z862"/>
    </row>
    <row r="863" spans="18:26" ht="15.75" customHeight="1" x14ac:dyDescent="0.2">
      <c r="R863"/>
      <c r="S863"/>
      <c r="T863"/>
      <c r="U863"/>
      <c r="V863"/>
      <c r="W863"/>
      <c r="X863"/>
      <c r="Y863"/>
      <c r="Z863"/>
    </row>
    <row r="864" spans="18:26" ht="15.75" customHeight="1" x14ac:dyDescent="0.2">
      <c r="R864"/>
      <c r="S864"/>
      <c r="T864"/>
      <c r="U864"/>
      <c r="V864"/>
      <c r="W864"/>
      <c r="X864"/>
      <c r="Y864"/>
      <c r="Z864"/>
    </row>
    <row r="865" spans="18:26" ht="15.75" customHeight="1" x14ac:dyDescent="0.2">
      <c r="R865"/>
      <c r="S865"/>
      <c r="T865"/>
      <c r="U865"/>
      <c r="V865"/>
      <c r="W865"/>
      <c r="X865"/>
      <c r="Y865"/>
      <c r="Z865"/>
    </row>
    <row r="866" spans="18:26" ht="15.75" customHeight="1" x14ac:dyDescent="0.2">
      <c r="R866"/>
      <c r="S866"/>
      <c r="T866"/>
      <c r="U866"/>
      <c r="V866"/>
      <c r="W866"/>
      <c r="X866"/>
      <c r="Y866"/>
      <c r="Z866"/>
    </row>
    <row r="867" spans="18:26" ht="15.75" customHeight="1" x14ac:dyDescent="0.2">
      <c r="R867"/>
      <c r="S867"/>
      <c r="T867"/>
      <c r="U867"/>
      <c r="V867"/>
      <c r="W867"/>
      <c r="X867"/>
      <c r="Y867"/>
      <c r="Z867"/>
    </row>
    <row r="868" spans="18:26" ht="15.75" customHeight="1" x14ac:dyDescent="0.2">
      <c r="R868"/>
      <c r="S868"/>
      <c r="T868"/>
      <c r="U868"/>
      <c r="V868"/>
      <c r="W868"/>
      <c r="X868"/>
      <c r="Y868"/>
      <c r="Z868"/>
    </row>
    <row r="869" spans="18:26" ht="15.75" customHeight="1" x14ac:dyDescent="0.2">
      <c r="R869"/>
      <c r="S869"/>
      <c r="T869"/>
      <c r="U869"/>
      <c r="V869"/>
      <c r="W869"/>
      <c r="X869"/>
      <c r="Y869"/>
      <c r="Z869"/>
    </row>
    <row r="870" spans="18:26" ht="15.75" customHeight="1" x14ac:dyDescent="0.2">
      <c r="R870"/>
      <c r="S870"/>
      <c r="T870"/>
      <c r="U870"/>
      <c r="V870"/>
      <c r="W870"/>
      <c r="X870"/>
      <c r="Y870"/>
      <c r="Z870"/>
    </row>
    <row r="871" spans="18:26" ht="15.75" customHeight="1" x14ac:dyDescent="0.2">
      <c r="R871"/>
      <c r="S871"/>
      <c r="T871"/>
      <c r="U871"/>
      <c r="V871"/>
      <c r="W871"/>
      <c r="X871"/>
      <c r="Y871"/>
      <c r="Z871"/>
    </row>
    <row r="872" spans="18:26" ht="15.75" customHeight="1" x14ac:dyDescent="0.2">
      <c r="R872"/>
      <c r="S872"/>
      <c r="T872"/>
      <c r="U872"/>
      <c r="V872"/>
      <c r="W872"/>
      <c r="X872"/>
      <c r="Y872"/>
      <c r="Z872"/>
    </row>
    <row r="873" spans="18:26" ht="15.75" customHeight="1" x14ac:dyDescent="0.2">
      <c r="R873"/>
      <c r="S873"/>
      <c r="T873"/>
      <c r="U873"/>
      <c r="V873"/>
      <c r="W873"/>
      <c r="X873"/>
      <c r="Y873"/>
      <c r="Z873"/>
    </row>
    <row r="874" spans="18:26" ht="15.75" customHeight="1" x14ac:dyDescent="0.2">
      <c r="R874"/>
      <c r="S874"/>
      <c r="T874"/>
      <c r="U874"/>
      <c r="V874"/>
      <c r="W874"/>
      <c r="X874"/>
      <c r="Y874"/>
      <c r="Z874"/>
    </row>
    <row r="875" spans="18:26" ht="15.75" customHeight="1" x14ac:dyDescent="0.2">
      <c r="R875"/>
      <c r="S875"/>
      <c r="T875"/>
      <c r="U875"/>
      <c r="V875"/>
      <c r="W875"/>
      <c r="X875"/>
      <c r="Y875"/>
      <c r="Z875"/>
    </row>
    <row r="876" spans="18:26" ht="15.75" customHeight="1" x14ac:dyDescent="0.2">
      <c r="R876"/>
      <c r="S876"/>
      <c r="T876"/>
      <c r="U876"/>
      <c r="V876"/>
      <c r="W876"/>
      <c r="X876"/>
      <c r="Y876"/>
      <c r="Z876"/>
    </row>
    <row r="877" spans="18:26" ht="15.75" customHeight="1" x14ac:dyDescent="0.2">
      <c r="R877"/>
      <c r="S877"/>
      <c r="T877"/>
      <c r="U877"/>
      <c r="V877"/>
      <c r="W877"/>
      <c r="X877"/>
      <c r="Y877"/>
      <c r="Z877"/>
    </row>
    <row r="878" spans="18:26" ht="15.75" customHeight="1" x14ac:dyDescent="0.2">
      <c r="R878"/>
      <c r="S878"/>
      <c r="T878"/>
      <c r="U878"/>
      <c r="V878"/>
      <c r="W878"/>
      <c r="X878"/>
      <c r="Y878"/>
      <c r="Z878"/>
    </row>
    <row r="879" spans="18:26" ht="15.75" customHeight="1" x14ac:dyDescent="0.2">
      <c r="R879"/>
      <c r="S879"/>
      <c r="T879"/>
      <c r="U879"/>
      <c r="V879"/>
      <c r="W879"/>
      <c r="X879"/>
      <c r="Y879"/>
      <c r="Z879"/>
    </row>
    <row r="880" spans="18:26" ht="15.75" customHeight="1" x14ac:dyDescent="0.2">
      <c r="R880"/>
      <c r="S880"/>
      <c r="T880"/>
      <c r="U880"/>
      <c r="V880"/>
      <c r="W880"/>
      <c r="X880"/>
      <c r="Y880"/>
      <c r="Z880"/>
    </row>
    <row r="881" spans="18:26" ht="15.75" customHeight="1" x14ac:dyDescent="0.2">
      <c r="R881"/>
      <c r="S881"/>
      <c r="T881"/>
      <c r="U881"/>
      <c r="V881"/>
      <c r="W881"/>
      <c r="X881"/>
      <c r="Y881"/>
      <c r="Z881"/>
    </row>
    <row r="882" spans="18:26" ht="15.75" customHeight="1" x14ac:dyDescent="0.2">
      <c r="R882"/>
      <c r="S882"/>
      <c r="T882"/>
      <c r="U882"/>
      <c r="V882"/>
      <c r="W882"/>
      <c r="X882"/>
      <c r="Y882"/>
      <c r="Z882"/>
    </row>
    <row r="883" spans="18:26" ht="15.75" customHeight="1" x14ac:dyDescent="0.2">
      <c r="R883"/>
      <c r="S883"/>
      <c r="T883"/>
      <c r="U883"/>
      <c r="V883"/>
      <c r="W883"/>
      <c r="X883"/>
      <c r="Y883"/>
      <c r="Z883"/>
    </row>
    <row r="884" spans="18:26" ht="15.75" customHeight="1" x14ac:dyDescent="0.2">
      <c r="R884"/>
      <c r="S884"/>
      <c r="T884"/>
      <c r="U884"/>
      <c r="V884"/>
      <c r="W884"/>
      <c r="X884"/>
      <c r="Y884"/>
      <c r="Z884"/>
    </row>
    <row r="885" spans="18:26" ht="15.75" customHeight="1" x14ac:dyDescent="0.2">
      <c r="R885"/>
      <c r="S885"/>
      <c r="T885"/>
      <c r="U885"/>
      <c r="V885"/>
      <c r="W885"/>
      <c r="X885"/>
      <c r="Y885"/>
      <c r="Z885"/>
    </row>
    <row r="886" spans="18:26" ht="15.75" customHeight="1" x14ac:dyDescent="0.2">
      <c r="R886"/>
      <c r="S886"/>
      <c r="T886"/>
      <c r="U886"/>
      <c r="V886"/>
      <c r="W886"/>
      <c r="X886"/>
      <c r="Y886"/>
      <c r="Z886"/>
    </row>
    <row r="887" spans="18:26" ht="15.75" customHeight="1" x14ac:dyDescent="0.2">
      <c r="R887"/>
      <c r="S887"/>
      <c r="T887"/>
      <c r="U887"/>
      <c r="V887"/>
      <c r="W887"/>
      <c r="X887"/>
      <c r="Y887"/>
      <c r="Z887"/>
    </row>
    <row r="888" spans="18:26" ht="15.75" customHeight="1" x14ac:dyDescent="0.2">
      <c r="R888"/>
      <c r="S888"/>
      <c r="T888"/>
      <c r="U888"/>
      <c r="V888"/>
      <c r="W888"/>
      <c r="X888"/>
      <c r="Y888"/>
      <c r="Z888"/>
    </row>
    <row r="889" spans="18:26" ht="15.75" customHeight="1" x14ac:dyDescent="0.2">
      <c r="R889"/>
      <c r="S889"/>
      <c r="T889"/>
      <c r="U889"/>
      <c r="V889"/>
      <c r="W889"/>
      <c r="X889"/>
      <c r="Y889"/>
      <c r="Z889"/>
    </row>
    <row r="890" spans="18:26" ht="15.75" customHeight="1" x14ac:dyDescent="0.2">
      <c r="R890"/>
      <c r="S890"/>
      <c r="T890"/>
      <c r="U890"/>
      <c r="V890"/>
      <c r="W890"/>
      <c r="X890"/>
      <c r="Y890"/>
      <c r="Z890"/>
    </row>
    <row r="891" spans="18:26" ht="15.75" customHeight="1" x14ac:dyDescent="0.2">
      <c r="R891"/>
      <c r="S891"/>
      <c r="T891"/>
      <c r="U891"/>
      <c r="V891"/>
      <c r="W891"/>
      <c r="X891"/>
      <c r="Y891"/>
      <c r="Z891"/>
    </row>
    <row r="892" spans="18:26" ht="15.75" customHeight="1" x14ac:dyDescent="0.2">
      <c r="R892"/>
      <c r="S892"/>
      <c r="T892"/>
      <c r="U892"/>
      <c r="V892"/>
      <c r="W892"/>
      <c r="X892"/>
      <c r="Y892"/>
      <c r="Z892"/>
    </row>
    <row r="893" spans="18:26" ht="15.75" customHeight="1" x14ac:dyDescent="0.2">
      <c r="R893"/>
      <c r="S893"/>
      <c r="T893"/>
      <c r="U893"/>
      <c r="V893"/>
      <c r="W893"/>
      <c r="X893"/>
      <c r="Y893"/>
      <c r="Z893"/>
    </row>
    <row r="894" spans="18:26" ht="15.75" customHeight="1" x14ac:dyDescent="0.2">
      <c r="R894"/>
      <c r="S894"/>
      <c r="T894"/>
      <c r="U894"/>
      <c r="V894"/>
      <c r="W894"/>
      <c r="X894"/>
      <c r="Y894"/>
      <c r="Z894"/>
    </row>
    <row r="895" spans="18:26" ht="15.75" customHeight="1" x14ac:dyDescent="0.2">
      <c r="R895"/>
      <c r="S895"/>
      <c r="T895"/>
      <c r="U895"/>
      <c r="V895"/>
      <c r="W895"/>
      <c r="X895"/>
      <c r="Y895"/>
      <c r="Z895"/>
    </row>
    <row r="896" spans="18:26" ht="15.75" customHeight="1" x14ac:dyDescent="0.2">
      <c r="R896"/>
      <c r="S896"/>
      <c r="T896"/>
      <c r="U896"/>
      <c r="V896"/>
      <c r="W896"/>
      <c r="X896"/>
      <c r="Y896"/>
      <c r="Z896"/>
    </row>
    <row r="897" spans="18:26" ht="15.75" customHeight="1" x14ac:dyDescent="0.2">
      <c r="R897"/>
      <c r="S897"/>
      <c r="T897"/>
      <c r="U897"/>
      <c r="V897"/>
      <c r="W897"/>
      <c r="X897"/>
      <c r="Y897"/>
      <c r="Z897"/>
    </row>
    <row r="898" spans="18:26" ht="15.75" customHeight="1" x14ac:dyDescent="0.2">
      <c r="R898"/>
      <c r="S898"/>
      <c r="T898"/>
      <c r="U898"/>
      <c r="V898"/>
      <c r="W898"/>
      <c r="X898"/>
      <c r="Y898"/>
      <c r="Z898"/>
    </row>
    <row r="899" spans="18:26" ht="15.75" customHeight="1" x14ac:dyDescent="0.2">
      <c r="R899"/>
      <c r="S899"/>
      <c r="T899"/>
      <c r="U899"/>
      <c r="V899"/>
      <c r="W899"/>
      <c r="X899"/>
      <c r="Y899"/>
      <c r="Z899"/>
    </row>
    <row r="900" spans="18:26" ht="15.75" customHeight="1" x14ac:dyDescent="0.2">
      <c r="R900"/>
      <c r="S900"/>
      <c r="T900"/>
      <c r="U900"/>
      <c r="V900"/>
      <c r="W900"/>
      <c r="X900"/>
      <c r="Y900"/>
      <c r="Z900"/>
    </row>
    <row r="901" spans="18:26" ht="15.75" customHeight="1" x14ac:dyDescent="0.2">
      <c r="R901"/>
      <c r="S901"/>
      <c r="T901"/>
      <c r="U901"/>
      <c r="V901"/>
      <c r="W901"/>
      <c r="X901"/>
      <c r="Y901"/>
      <c r="Z901"/>
    </row>
    <row r="902" spans="18:26" ht="15.75" customHeight="1" x14ac:dyDescent="0.2">
      <c r="R902"/>
      <c r="S902"/>
      <c r="T902"/>
      <c r="U902"/>
      <c r="V902"/>
      <c r="W902"/>
      <c r="X902"/>
      <c r="Y902"/>
      <c r="Z902"/>
    </row>
    <row r="903" spans="18:26" ht="15.75" customHeight="1" x14ac:dyDescent="0.2">
      <c r="R903"/>
      <c r="S903"/>
      <c r="T903"/>
      <c r="U903"/>
      <c r="V903"/>
      <c r="W903"/>
      <c r="X903"/>
      <c r="Y903"/>
      <c r="Z903"/>
    </row>
    <row r="904" spans="18:26" ht="15.75" customHeight="1" x14ac:dyDescent="0.2">
      <c r="R904"/>
      <c r="S904"/>
      <c r="T904"/>
      <c r="U904"/>
      <c r="V904"/>
      <c r="W904"/>
      <c r="X904"/>
      <c r="Y904"/>
      <c r="Z904"/>
    </row>
    <row r="905" spans="18:26" ht="15.75" customHeight="1" x14ac:dyDescent="0.2">
      <c r="R905"/>
      <c r="S905"/>
      <c r="T905"/>
      <c r="U905"/>
      <c r="V905"/>
      <c r="W905"/>
      <c r="X905"/>
      <c r="Y905"/>
      <c r="Z905"/>
    </row>
    <row r="906" spans="18:26" ht="15.75" customHeight="1" x14ac:dyDescent="0.2">
      <c r="R906"/>
      <c r="S906"/>
      <c r="T906"/>
      <c r="U906"/>
      <c r="V906"/>
      <c r="W906"/>
      <c r="X906"/>
      <c r="Y906"/>
      <c r="Z906"/>
    </row>
    <row r="907" spans="18:26" ht="15.75" customHeight="1" x14ac:dyDescent="0.2">
      <c r="R907"/>
      <c r="S907"/>
      <c r="T907"/>
      <c r="U907"/>
      <c r="V907"/>
      <c r="W907"/>
      <c r="X907"/>
      <c r="Y907"/>
      <c r="Z907"/>
    </row>
    <row r="908" spans="18:26" ht="15.75" customHeight="1" x14ac:dyDescent="0.2">
      <c r="R908"/>
      <c r="S908"/>
      <c r="T908"/>
      <c r="U908"/>
      <c r="V908"/>
      <c r="W908"/>
      <c r="X908"/>
      <c r="Y908"/>
      <c r="Z908"/>
    </row>
    <row r="909" spans="18:26" ht="15.75" customHeight="1" x14ac:dyDescent="0.2">
      <c r="R909"/>
      <c r="S909"/>
      <c r="T909"/>
      <c r="U909"/>
      <c r="V909"/>
      <c r="W909"/>
      <c r="X909"/>
      <c r="Y909"/>
      <c r="Z909"/>
    </row>
    <row r="910" spans="18:26" ht="15.75" customHeight="1" x14ac:dyDescent="0.2">
      <c r="R910"/>
      <c r="S910"/>
      <c r="T910"/>
      <c r="U910"/>
      <c r="V910"/>
      <c r="W910"/>
      <c r="X910"/>
      <c r="Y910"/>
      <c r="Z910"/>
    </row>
    <row r="911" spans="18:26" ht="15.75" customHeight="1" x14ac:dyDescent="0.2">
      <c r="R911"/>
      <c r="S911"/>
      <c r="T911"/>
      <c r="U911"/>
      <c r="V911"/>
      <c r="W911"/>
      <c r="X911"/>
      <c r="Y911"/>
      <c r="Z911"/>
    </row>
    <row r="912" spans="18:26" ht="15.75" customHeight="1" x14ac:dyDescent="0.2">
      <c r="R912"/>
      <c r="S912"/>
      <c r="T912"/>
      <c r="U912"/>
      <c r="V912"/>
      <c r="W912"/>
      <c r="X912"/>
      <c r="Y912"/>
      <c r="Z912"/>
    </row>
    <row r="913" spans="18:26" ht="15.75" customHeight="1" x14ac:dyDescent="0.2">
      <c r="R913"/>
      <c r="S913"/>
      <c r="T913"/>
      <c r="U913"/>
      <c r="V913"/>
      <c r="W913"/>
      <c r="X913"/>
      <c r="Y913"/>
      <c r="Z913"/>
    </row>
    <row r="914" spans="18:26" ht="15.75" customHeight="1" x14ac:dyDescent="0.2">
      <c r="R914"/>
      <c r="S914"/>
      <c r="T914"/>
      <c r="U914"/>
      <c r="V914"/>
      <c r="W914"/>
      <c r="X914"/>
      <c r="Y914"/>
      <c r="Z914"/>
    </row>
    <row r="915" spans="18:26" ht="15.75" customHeight="1" x14ac:dyDescent="0.2">
      <c r="R915"/>
      <c r="S915"/>
      <c r="T915"/>
      <c r="U915"/>
      <c r="V915"/>
      <c r="W915"/>
      <c r="X915"/>
      <c r="Y915"/>
      <c r="Z915"/>
    </row>
    <row r="916" spans="18:26" ht="15.75" customHeight="1" x14ac:dyDescent="0.2">
      <c r="R916"/>
      <c r="S916"/>
      <c r="T916"/>
      <c r="U916"/>
      <c r="V916"/>
      <c r="W916"/>
      <c r="X916"/>
      <c r="Y916"/>
      <c r="Z916"/>
    </row>
    <row r="917" spans="18:26" ht="15.75" customHeight="1" x14ac:dyDescent="0.2">
      <c r="R917"/>
      <c r="S917"/>
      <c r="T917"/>
      <c r="U917"/>
      <c r="V917"/>
      <c r="W917"/>
      <c r="X917"/>
      <c r="Y917"/>
      <c r="Z917"/>
    </row>
    <row r="918" spans="18:26" ht="15.75" customHeight="1" x14ac:dyDescent="0.2">
      <c r="R918"/>
      <c r="S918"/>
      <c r="T918"/>
      <c r="U918"/>
      <c r="V918"/>
      <c r="W918"/>
      <c r="X918"/>
      <c r="Y918"/>
      <c r="Z918"/>
    </row>
    <row r="919" spans="18:26" ht="15.75" customHeight="1" x14ac:dyDescent="0.2">
      <c r="R919"/>
      <c r="S919"/>
      <c r="T919"/>
      <c r="U919"/>
      <c r="V919"/>
      <c r="W919"/>
      <c r="X919"/>
      <c r="Y919"/>
      <c r="Z919"/>
    </row>
    <row r="920" spans="18:26" ht="15.75" customHeight="1" x14ac:dyDescent="0.2">
      <c r="R920"/>
      <c r="S920"/>
      <c r="T920"/>
      <c r="U920"/>
      <c r="V920"/>
      <c r="W920"/>
      <c r="X920"/>
      <c r="Y920"/>
      <c r="Z920"/>
    </row>
    <row r="921" spans="18:26" ht="15.75" customHeight="1" x14ac:dyDescent="0.2">
      <c r="R921"/>
      <c r="S921"/>
      <c r="T921"/>
      <c r="U921"/>
      <c r="V921"/>
      <c r="W921"/>
      <c r="X921"/>
      <c r="Y921"/>
      <c r="Z921"/>
    </row>
    <row r="922" spans="18:26" ht="15.75" customHeight="1" x14ac:dyDescent="0.2">
      <c r="R922"/>
      <c r="S922"/>
      <c r="T922"/>
      <c r="U922"/>
      <c r="V922"/>
      <c r="W922"/>
      <c r="X922"/>
      <c r="Y922"/>
      <c r="Z922"/>
    </row>
    <row r="923" spans="18:26" ht="15.75" customHeight="1" x14ac:dyDescent="0.2">
      <c r="R923"/>
      <c r="S923"/>
      <c r="T923"/>
      <c r="U923"/>
      <c r="V923"/>
      <c r="W923"/>
      <c r="X923"/>
      <c r="Y923"/>
      <c r="Z923"/>
    </row>
    <row r="924" spans="18:26" ht="15.75" customHeight="1" x14ac:dyDescent="0.2">
      <c r="R924"/>
      <c r="S924"/>
      <c r="T924"/>
      <c r="U924"/>
      <c r="V924"/>
      <c r="W924"/>
      <c r="X924"/>
      <c r="Y924"/>
      <c r="Z924"/>
    </row>
    <row r="925" spans="18:26" ht="15.75" customHeight="1" x14ac:dyDescent="0.2">
      <c r="R925"/>
      <c r="S925"/>
      <c r="T925"/>
      <c r="U925"/>
      <c r="V925"/>
      <c r="W925"/>
      <c r="X925"/>
      <c r="Y925"/>
      <c r="Z925"/>
    </row>
    <row r="926" spans="18:26" ht="15.75" customHeight="1" x14ac:dyDescent="0.2">
      <c r="R926"/>
      <c r="S926"/>
      <c r="T926"/>
      <c r="U926"/>
      <c r="V926"/>
      <c r="W926"/>
      <c r="X926"/>
      <c r="Y926"/>
      <c r="Z926"/>
    </row>
    <row r="927" spans="18:26" ht="15.75" customHeight="1" x14ac:dyDescent="0.2">
      <c r="R927"/>
      <c r="S927"/>
      <c r="T927"/>
      <c r="U927"/>
      <c r="V927"/>
      <c r="W927"/>
      <c r="X927"/>
      <c r="Y927"/>
      <c r="Z927"/>
    </row>
    <row r="928" spans="18:26" ht="15.75" customHeight="1" x14ac:dyDescent="0.2">
      <c r="R928"/>
      <c r="S928"/>
      <c r="T928"/>
      <c r="U928"/>
      <c r="V928"/>
      <c r="W928"/>
      <c r="X928"/>
      <c r="Y928"/>
      <c r="Z928"/>
    </row>
    <row r="929" spans="18:26" ht="15.75" customHeight="1" x14ac:dyDescent="0.2">
      <c r="R929"/>
      <c r="S929"/>
      <c r="T929"/>
      <c r="U929"/>
      <c r="V929"/>
      <c r="W929"/>
      <c r="X929"/>
      <c r="Y929"/>
      <c r="Z929"/>
    </row>
    <row r="930" spans="18:26" ht="15.75" customHeight="1" x14ac:dyDescent="0.2">
      <c r="R930"/>
      <c r="S930"/>
      <c r="T930"/>
      <c r="U930"/>
      <c r="V930"/>
      <c r="W930"/>
      <c r="X930"/>
      <c r="Y930"/>
      <c r="Z930"/>
    </row>
    <row r="931" spans="18:26" ht="15.75" customHeight="1" x14ac:dyDescent="0.2">
      <c r="R931"/>
      <c r="S931"/>
      <c r="T931"/>
      <c r="U931"/>
      <c r="V931"/>
      <c r="W931"/>
      <c r="X931"/>
      <c r="Y931"/>
      <c r="Z931"/>
    </row>
    <row r="932" spans="18:26" ht="15.75" customHeight="1" x14ac:dyDescent="0.2">
      <c r="R932"/>
      <c r="S932"/>
      <c r="T932"/>
      <c r="U932"/>
      <c r="V932"/>
      <c r="W932"/>
      <c r="X932"/>
      <c r="Y932"/>
      <c r="Z932"/>
    </row>
    <row r="933" spans="18:26" ht="15.75" customHeight="1" x14ac:dyDescent="0.2">
      <c r="R933"/>
      <c r="S933"/>
      <c r="T933"/>
      <c r="U933"/>
      <c r="V933"/>
      <c r="W933"/>
      <c r="X933"/>
      <c r="Y933"/>
      <c r="Z933"/>
    </row>
    <row r="934" spans="18:26" ht="15.75" customHeight="1" x14ac:dyDescent="0.2">
      <c r="R934"/>
      <c r="S934"/>
      <c r="T934"/>
      <c r="U934"/>
      <c r="V934"/>
      <c r="W934"/>
      <c r="X934"/>
      <c r="Y934"/>
      <c r="Z934"/>
    </row>
    <row r="935" spans="18:26" ht="15.75" customHeight="1" x14ac:dyDescent="0.2">
      <c r="R935"/>
      <c r="S935"/>
      <c r="T935"/>
      <c r="U935"/>
      <c r="V935"/>
      <c r="W935"/>
      <c r="X935"/>
      <c r="Y935"/>
      <c r="Z935"/>
    </row>
    <row r="936" spans="18:26" ht="15.75" customHeight="1" x14ac:dyDescent="0.2">
      <c r="R936"/>
      <c r="S936"/>
      <c r="T936"/>
      <c r="U936"/>
      <c r="V936"/>
      <c r="W936"/>
      <c r="X936"/>
      <c r="Y936"/>
      <c r="Z936"/>
    </row>
    <row r="937" spans="18:26" ht="15.75" customHeight="1" x14ac:dyDescent="0.2">
      <c r="R937"/>
      <c r="S937"/>
      <c r="T937"/>
      <c r="U937"/>
      <c r="V937"/>
      <c r="W937"/>
      <c r="X937"/>
      <c r="Y937"/>
      <c r="Z937"/>
    </row>
    <row r="938" spans="18:26" ht="15.75" customHeight="1" x14ac:dyDescent="0.2">
      <c r="R938"/>
      <c r="S938"/>
      <c r="T938"/>
      <c r="U938"/>
      <c r="V938"/>
      <c r="W938"/>
      <c r="X938"/>
      <c r="Y938"/>
      <c r="Z938"/>
    </row>
    <row r="939" spans="18:26" ht="15.75" customHeight="1" x14ac:dyDescent="0.2">
      <c r="R939"/>
      <c r="S939"/>
      <c r="T939"/>
      <c r="U939"/>
      <c r="V939"/>
      <c r="W939"/>
      <c r="X939"/>
      <c r="Y939"/>
      <c r="Z939"/>
    </row>
    <row r="940" spans="18:26" ht="15.75" customHeight="1" x14ac:dyDescent="0.2">
      <c r="R940"/>
      <c r="S940"/>
      <c r="T940"/>
      <c r="U940"/>
      <c r="V940"/>
      <c r="W940"/>
      <c r="X940"/>
      <c r="Y940"/>
      <c r="Z940"/>
    </row>
    <row r="941" spans="18:26" ht="15.75" customHeight="1" x14ac:dyDescent="0.2">
      <c r="R941"/>
      <c r="S941"/>
      <c r="T941"/>
      <c r="U941"/>
      <c r="V941"/>
      <c r="W941"/>
      <c r="X941"/>
      <c r="Y941"/>
      <c r="Z941"/>
    </row>
    <row r="942" spans="18:26" ht="15.75" customHeight="1" x14ac:dyDescent="0.2">
      <c r="R942"/>
      <c r="S942"/>
      <c r="T942"/>
      <c r="U942"/>
      <c r="V942"/>
      <c r="W942"/>
      <c r="X942"/>
      <c r="Y942"/>
      <c r="Z942"/>
    </row>
    <row r="943" spans="18:26" ht="15.75" customHeight="1" x14ac:dyDescent="0.2">
      <c r="R943"/>
      <c r="S943"/>
      <c r="T943"/>
      <c r="U943"/>
      <c r="V943"/>
      <c r="W943"/>
      <c r="X943"/>
      <c r="Y943"/>
      <c r="Z943"/>
    </row>
    <row r="944" spans="18:26" ht="15.75" customHeight="1" x14ac:dyDescent="0.2">
      <c r="R944"/>
      <c r="S944"/>
      <c r="T944"/>
      <c r="U944"/>
      <c r="V944"/>
      <c r="W944"/>
      <c r="X944"/>
      <c r="Y944"/>
      <c r="Z944"/>
    </row>
    <row r="945" spans="18:26" ht="15.75" customHeight="1" x14ac:dyDescent="0.2">
      <c r="R945"/>
      <c r="S945"/>
      <c r="T945"/>
      <c r="U945"/>
      <c r="V945"/>
      <c r="W945"/>
      <c r="X945"/>
      <c r="Y945"/>
      <c r="Z945"/>
    </row>
    <row r="946" spans="18:26" ht="15.75" customHeight="1" x14ac:dyDescent="0.2">
      <c r="R946"/>
      <c r="S946"/>
      <c r="T946"/>
      <c r="U946"/>
      <c r="V946"/>
      <c r="W946"/>
      <c r="X946"/>
      <c r="Y946"/>
      <c r="Z946"/>
    </row>
    <row r="947" spans="18:26" ht="15.75" customHeight="1" x14ac:dyDescent="0.2">
      <c r="R947"/>
      <c r="S947"/>
      <c r="T947"/>
      <c r="U947"/>
      <c r="V947"/>
      <c r="W947"/>
      <c r="X947"/>
      <c r="Y947"/>
      <c r="Z947"/>
    </row>
    <row r="948" spans="18:26" ht="15.75" customHeight="1" x14ac:dyDescent="0.2">
      <c r="R948"/>
      <c r="S948"/>
      <c r="T948"/>
      <c r="U948"/>
      <c r="V948"/>
      <c r="W948"/>
      <c r="X948"/>
      <c r="Y948"/>
      <c r="Z948"/>
    </row>
    <row r="949" spans="18:26" ht="15.75" customHeight="1" x14ac:dyDescent="0.2">
      <c r="R949"/>
      <c r="S949"/>
      <c r="T949"/>
      <c r="U949"/>
      <c r="V949"/>
      <c r="W949"/>
      <c r="X949"/>
      <c r="Y949"/>
      <c r="Z949"/>
    </row>
    <row r="950" spans="18:26" ht="15.75" customHeight="1" x14ac:dyDescent="0.2">
      <c r="R950"/>
      <c r="S950"/>
      <c r="T950"/>
      <c r="U950"/>
      <c r="V950"/>
      <c r="W950"/>
      <c r="X950"/>
      <c r="Y950"/>
      <c r="Z950"/>
    </row>
    <row r="951" spans="18:26" ht="15.75" customHeight="1" x14ac:dyDescent="0.2">
      <c r="R951"/>
      <c r="S951"/>
      <c r="T951"/>
      <c r="U951"/>
      <c r="V951"/>
      <c r="W951"/>
      <c r="X951"/>
      <c r="Y951"/>
      <c r="Z951"/>
    </row>
    <row r="952" spans="18:26" ht="15.75" customHeight="1" x14ac:dyDescent="0.2">
      <c r="R952"/>
      <c r="S952"/>
      <c r="T952"/>
      <c r="U952"/>
      <c r="V952"/>
      <c r="W952"/>
      <c r="X952"/>
      <c r="Y952"/>
      <c r="Z952"/>
    </row>
    <row r="953" spans="18:26" ht="15.75" customHeight="1" x14ac:dyDescent="0.2">
      <c r="R953"/>
      <c r="S953"/>
      <c r="T953"/>
      <c r="U953"/>
      <c r="V953"/>
      <c r="W953"/>
      <c r="X953"/>
      <c r="Y953"/>
      <c r="Z953"/>
    </row>
    <row r="954" spans="18:26" ht="15.75" customHeight="1" x14ac:dyDescent="0.2">
      <c r="R954"/>
      <c r="S954"/>
      <c r="T954"/>
      <c r="U954"/>
      <c r="V954"/>
      <c r="W954"/>
      <c r="X954"/>
      <c r="Y954"/>
      <c r="Z954"/>
    </row>
    <row r="955" spans="18:26" ht="15.75" customHeight="1" x14ac:dyDescent="0.2">
      <c r="R955"/>
      <c r="S955"/>
      <c r="T955"/>
      <c r="U955"/>
      <c r="V955"/>
      <c r="W955"/>
      <c r="X955"/>
      <c r="Y955"/>
      <c r="Z955"/>
    </row>
    <row r="956" spans="18:26" ht="15.75" customHeight="1" x14ac:dyDescent="0.2">
      <c r="R956"/>
      <c r="S956"/>
      <c r="T956"/>
      <c r="U956"/>
      <c r="V956"/>
      <c r="W956"/>
      <c r="X956"/>
      <c r="Y956"/>
      <c r="Z956"/>
    </row>
    <row r="957" spans="18:26" ht="15.75" customHeight="1" x14ac:dyDescent="0.2">
      <c r="R957"/>
      <c r="S957"/>
      <c r="T957"/>
      <c r="U957"/>
      <c r="V957"/>
      <c r="W957"/>
      <c r="X957"/>
      <c r="Y957"/>
      <c r="Z957"/>
    </row>
    <row r="958" spans="18:26" ht="15.75" customHeight="1" x14ac:dyDescent="0.2">
      <c r="R958"/>
      <c r="S958"/>
      <c r="T958"/>
      <c r="U958"/>
      <c r="V958"/>
      <c r="W958"/>
      <c r="X958"/>
      <c r="Y958"/>
      <c r="Z958"/>
    </row>
    <row r="959" spans="18:26" ht="15.75" customHeight="1" x14ac:dyDescent="0.2">
      <c r="R959"/>
      <c r="S959"/>
      <c r="T959"/>
      <c r="U959"/>
      <c r="V959"/>
      <c r="W959"/>
      <c r="X959"/>
      <c r="Y959"/>
      <c r="Z959"/>
    </row>
    <row r="960" spans="18:26" ht="15.75" customHeight="1" x14ac:dyDescent="0.2">
      <c r="R960"/>
      <c r="S960"/>
      <c r="T960"/>
      <c r="U960"/>
      <c r="V960"/>
      <c r="W960"/>
      <c r="X960"/>
      <c r="Y960"/>
      <c r="Z960"/>
    </row>
    <row r="961" spans="18:26" ht="15.75" customHeight="1" x14ac:dyDescent="0.2">
      <c r="R961"/>
      <c r="S961"/>
      <c r="T961"/>
      <c r="U961"/>
      <c r="V961"/>
      <c r="W961"/>
      <c r="X961"/>
      <c r="Y961"/>
      <c r="Z961"/>
    </row>
    <row r="962" spans="18:26" ht="15.75" customHeight="1" x14ac:dyDescent="0.2">
      <c r="R962"/>
      <c r="S962"/>
      <c r="T962"/>
      <c r="U962"/>
      <c r="V962"/>
      <c r="W962"/>
      <c r="X962"/>
      <c r="Y962"/>
      <c r="Z962"/>
    </row>
    <row r="963" spans="18:26" ht="15.75" customHeight="1" x14ac:dyDescent="0.2">
      <c r="R963"/>
      <c r="S963"/>
      <c r="T963"/>
      <c r="U963"/>
      <c r="V963"/>
      <c r="W963"/>
      <c r="X963"/>
      <c r="Y963"/>
      <c r="Z963"/>
    </row>
    <row r="964" spans="18:26" ht="15.75" customHeight="1" x14ac:dyDescent="0.2">
      <c r="R964"/>
      <c r="S964"/>
      <c r="T964"/>
      <c r="U964"/>
      <c r="V964"/>
      <c r="W964"/>
      <c r="X964"/>
      <c r="Y964"/>
      <c r="Z964"/>
    </row>
    <row r="965" spans="18:26" ht="15.75" customHeight="1" x14ac:dyDescent="0.2">
      <c r="R965"/>
      <c r="S965"/>
      <c r="T965"/>
      <c r="U965"/>
      <c r="V965"/>
      <c r="W965"/>
      <c r="X965"/>
      <c r="Y965"/>
      <c r="Z965"/>
    </row>
    <row r="966" spans="18:26" ht="15.75" customHeight="1" x14ac:dyDescent="0.2">
      <c r="R966"/>
      <c r="S966"/>
      <c r="T966"/>
      <c r="U966"/>
      <c r="V966"/>
      <c r="W966"/>
      <c r="X966"/>
      <c r="Y966"/>
      <c r="Z966"/>
    </row>
    <row r="967" spans="18:26" ht="15.75" customHeight="1" x14ac:dyDescent="0.2">
      <c r="R967"/>
      <c r="S967"/>
      <c r="T967"/>
      <c r="U967"/>
      <c r="V967"/>
      <c r="W967"/>
      <c r="X967"/>
      <c r="Y967"/>
      <c r="Z967"/>
    </row>
    <row r="968" spans="18:26" ht="15.75" customHeight="1" x14ac:dyDescent="0.2">
      <c r="R968"/>
      <c r="S968"/>
      <c r="T968"/>
      <c r="U968"/>
      <c r="V968"/>
      <c r="W968"/>
      <c r="X968"/>
      <c r="Y968"/>
      <c r="Z968"/>
    </row>
    <row r="969" spans="18:26" ht="15.75" customHeight="1" x14ac:dyDescent="0.2">
      <c r="R969"/>
      <c r="S969"/>
      <c r="T969"/>
      <c r="U969"/>
      <c r="V969"/>
      <c r="W969"/>
      <c r="X969"/>
      <c r="Y969"/>
      <c r="Z969"/>
    </row>
    <row r="970" spans="18:26" ht="15.75" customHeight="1" x14ac:dyDescent="0.2">
      <c r="R970"/>
      <c r="S970"/>
      <c r="T970"/>
      <c r="U970"/>
      <c r="V970"/>
      <c r="W970"/>
      <c r="X970"/>
      <c r="Y970"/>
      <c r="Z970"/>
    </row>
    <row r="971" spans="18:26" ht="15.75" customHeight="1" x14ac:dyDescent="0.2">
      <c r="R971"/>
      <c r="S971"/>
      <c r="T971"/>
      <c r="U971"/>
      <c r="V971"/>
      <c r="W971"/>
      <c r="X971"/>
      <c r="Y971"/>
      <c r="Z971"/>
    </row>
    <row r="972" spans="18:26" ht="15.75" customHeight="1" x14ac:dyDescent="0.2">
      <c r="R972"/>
      <c r="S972"/>
      <c r="T972"/>
      <c r="U972"/>
      <c r="V972"/>
      <c r="W972"/>
      <c r="X972"/>
      <c r="Y972"/>
      <c r="Z972"/>
    </row>
    <row r="973" spans="18:26" ht="15.75" customHeight="1" x14ac:dyDescent="0.2">
      <c r="R973"/>
      <c r="S973"/>
      <c r="T973"/>
      <c r="U973"/>
      <c r="V973"/>
      <c r="W973"/>
      <c r="X973"/>
      <c r="Y973"/>
      <c r="Z973"/>
    </row>
    <row r="974" spans="18:26" ht="15.75" customHeight="1" x14ac:dyDescent="0.2">
      <c r="R974"/>
      <c r="S974"/>
      <c r="T974"/>
      <c r="U974"/>
      <c r="V974"/>
      <c r="W974"/>
      <c r="X974"/>
      <c r="Y974"/>
      <c r="Z974"/>
    </row>
    <row r="975" spans="18:26" ht="15.75" customHeight="1" x14ac:dyDescent="0.2">
      <c r="R975"/>
      <c r="S975"/>
      <c r="T975"/>
      <c r="U975"/>
      <c r="V975"/>
      <c r="W975"/>
      <c r="X975"/>
      <c r="Y975"/>
      <c r="Z975"/>
    </row>
    <row r="976" spans="18:26" ht="15.75" customHeight="1" x14ac:dyDescent="0.2">
      <c r="R976"/>
      <c r="S976"/>
      <c r="T976"/>
      <c r="U976"/>
      <c r="V976"/>
      <c r="W976"/>
      <c r="X976"/>
      <c r="Y976"/>
      <c r="Z976"/>
    </row>
    <row r="977" spans="18:26" ht="15.75" customHeight="1" x14ac:dyDescent="0.2">
      <c r="R977"/>
      <c r="S977"/>
      <c r="T977"/>
      <c r="U977"/>
      <c r="V977"/>
      <c r="W977"/>
      <c r="X977"/>
      <c r="Y977"/>
      <c r="Z977"/>
    </row>
    <row r="978" spans="18:26" ht="15.75" customHeight="1" x14ac:dyDescent="0.2">
      <c r="R978"/>
      <c r="S978"/>
      <c r="T978"/>
      <c r="U978"/>
      <c r="V978"/>
      <c r="W978"/>
      <c r="X978"/>
      <c r="Y978"/>
      <c r="Z978"/>
    </row>
    <row r="979" spans="18:26" ht="15.75" customHeight="1" x14ac:dyDescent="0.2">
      <c r="R979"/>
      <c r="S979"/>
      <c r="T979"/>
      <c r="U979"/>
      <c r="V979"/>
      <c r="W979"/>
      <c r="X979"/>
      <c r="Y979"/>
      <c r="Z979"/>
    </row>
    <row r="980" spans="18:26" ht="15.75" customHeight="1" x14ac:dyDescent="0.2">
      <c r="R980"/>
      <c r="S980"/>
      <c r="T980"/>
      <c r="U980"/>
      <c r="V980"/>
      <c r="W980"/>
      <c r="X980"/>
      <c r="Y980"/>
      <c r="Z980"/>
    </row>
    <row r="981" spans="18:26" ht="15.75" customHeight="1" x14ac:dyDescent="0.2">
      <c r="R981"/>
      <c r="S981"/>
      <c r="T981"/>
      <c r="U981"/>
      <c r="V981"/>
      <c r="W981"/>
      <c r="X981"/>
      <c r="Y981"/>
      <c r="Z981"/>
    </row>
    <row r="982" spans="18:26" ht="15.75" customHeight="1" x14ac:dyDescent="0.2">
      <c r="R982"/>
      <c r="S982"/>
      <c r="T982"/>
      <c r="U982"/>
      <c r="V982"/>
      <c r="W982"/>
      <c r="X982"/>
      <c r="Y982"/>
      <c r="Z982"/>
    </row>
    <row r="983" spans="18:26" ht="15.75" customHeight="1" x14ac:dyDescent="0.2">
      <c r="R983"/>
      <c r="S983"/>
      <c r="T983"/>
      <c r="U983"/>
      <c r="V983"/>
      <c r="W983"/>
      <c r="X983"/>
      <c r="Y983"/>
      <c r="Z983"/>
    </row>
    <row r="984" spans="18:26" ht="15.75" customHeight="1" x14ac:dyDescent="0.2">
      <c r="R984"/>
      <c r="S984"/>
      <c r="T984"/>
      <c r="U984"/>
      <c r="V984"/>
      <c r="W984"/>
      <c r="X984"/>
      <c r="Y984"/>
      <c r="Z984"/>
    </row>
    <row r="985" spans="18:26" ht="15.75" customHeight="1" x14ac:dyDescent="0.2">
      <c r="R985"/>
      <c r="S985"/>
      <c r="T985"/>
      <c r="U985"/>
      <c r="V985"/>
      <c r="W985"/>
      <c r="X985"/>
      <c r="Y985"/>
      <c r="Z985"/>
    </row>
    <row r="986" spans="18:26" ht="15.75" customHeight="1" x14ac:dyDescent="0.2">
      <c r="R986"/>
      <c r="S986"/>
      <c r="T986"/>
      <c r="U986"/>
      <c r="V986"/>
      <c r="W986"/>
      <c r="X986"/>
      <c r="Y986"/>
      <c r="Z986"/>
    </row>
    <row r="987" spans="18:26" ht="15.75" customHeight="1" x14ac:dyDescent="0.2">
      <c r="R987"/>
      <c r="S987"/>
      <c r="T987"/>
      <c r="U987"/>
      <c r="V987"/>
      <c r="W987"/>
      <c r="X987"/>
      <c r="Y987"/>
      <c r="Z987"/>
    </row>
    <row r="988" spans="18:26" ht="15.75" customHeight="1" x14ac:dyDescent="0.2">
      <c r="R988"/>
      <c r="S988"/>
      <c r="T988"/>
      <c r="U988"/>
      <c r="V988"/>
      <c r="W988"/>
      <c r="X988"/>
      <c r="Y988"/>
      <c r="Z988"/>
    </row>
    <row r="989" spans="18:26" ht="15.75" customHeight="1" x14ac:dyDescent="0.2">
      <c r="R989"/>
      <c r="S989"/>
      <c r="T989"/>
      <c r="U989"/>
      <c r="V989"/>
      <c r="W989"/>
      <c r="X989"/>
      <c r="Y989"/>
      <c r="Z989"/>
    </row>
    <row r="990" spans="18:26" ht="15.75" customHeight="1" x14ac:dyDescent="0.2">
      <c r="R990"/>
      <c r="S990"/>
      <c r="T990"/>
      <c r="U990"/>
      <c r="V990"/>
      <c r="W990"/>
      <c r="X990"/>
      <c r="Y990"/>
      <c r="Z990"/>
    </row>
    <row r="991" spans="18:26" ht="15.75" customHeight="1" x14ac:dyDescent="0.2">
      <c r="R991"/>
      <c r="S991"/>
      <c r="T991"/>
      <c r="U991"/>
      <c r="V991"/>
      <c r="W991"/>
      <c r="X991"/>
      <c r="Y991"/>
      <c r="Z991"/>
    </row>
    <row r="992" spans="18:26" ht="15.75" customHeight="1" x14ac:dyDescent="0.2">
      <c r="R992"/>
      <c r="S992"/>
      <c r="T992"/>
      <c r="U992"/>
      <c r="V992"/>
      <c r="W992"/>
      <c r="X992"/>
      <c r="Y992"/>
      <c r="Z992"/>
    </row>
    <row r="993" spans="18:26" ht="15.75" customHeight="1" x14ac:dyDescent="0.2">
      <c r="R993"/>
      <c r="S993"/>
      <c r="T993"/>
      <c r="U993"/>
      <c r="V993"/>
      <c r="W993"/>
      <c r="X993"/>
      <c r="Y993"/>
      <c r="Z993"/>
    </row>
    <row r="994" spans="18:26" ht="15.75" customHeight="1" x14ac:dyDescent="0.2">
      <c r="R994"/>
      <c r="S994"/>
      <c r="T994"/>
      <c r="U994"/>
      <c r="V994"/>
      <c r="W994"/>
      <c r="X994"/>
      <c r="Y994"/>
      <c r="Z994"/>
    </row>
    <row r="995" spans="18:26" ht="15.75" customHeight="1" x14ac:dyDescent="0.2">
      <c r="R995"/>
      <c r="S995"/>
      <c r="T995"/>
      <c r="U995"/>
      <c r="V995"/>
      <c r="W995"/>
      <c r="X995"/>
      <c r="Y995"/>
      <c r="Z995"/>
    </row>
    <row r="996" spans="18:26" ht="15.75" customHeight="1" x14ac:dyDescent="0.2">
      <c r="R996"/>
      <c r="S996"/>
      <c r="T996"/>
      <c r="U996"/>
      <c r="V996"/>
      <c r="W996"/>
      <c r="X996"/>
      <c r="Y996"/>
      <c r="Z996"/>
    </row>
    <row r="997" spans="18:26" ht="15.75" customHeight="1" x14ac:dyDescent="0.2">
      <c r="R997"/>
      <c r="S997"/>
      <c r="T997"/>
      <c r="U997"/>
      <c r="V997"/>
      <c r="W997"/>
      <c r="X997"/>
      <c r="Y997"/>
      <c r="Z997"/>
    </row>
    <row r="998" spans="18:26" ht="15.75" customHeight="1" x14ac:dyDescent="0.2">
      <c r="R998"/>
      <c r="S998"/>
      <c r="T998"/>
      <c r="U998"/>
      <c r="V998"/>
      <c r="W998"/>
      <c r="X998"/>
      <c r="Y998"/>
      <c r="Z998"/>
    </row>
    <row r="999" spans="18:26" ht="15.75" customHeight="1" x14ac:dyDescent="0.2">
      <c r="R999"/>
      <c r="S999"/>
      <c r="T999"/>
      <c r="U999"/>
      <c r="V999"/>
      <c r="W999"/>
      <c r="X999"/>
      <c r="Y999"/>
      <c r="Z999"/>
    </row>
    <row r="1000" spans="18:26" ht="15.75" customHeight="1" x14ac:dyDescent="0.2">
      <c r="R1000"/>
      <c r="S1000"/>
      <c r="T1000"/>
      <c r="U1000"/>
      <c r="V1000"/>
      <c r="W1000"/>
      <c r="X1000"/>
      <c r="Y1000"/>
      <c r="Z1000"/>
    </row>
  </sheetData>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43:C43"/>
    <mergeCell ref="B44:C44"/>
    <mergeCell ref="B45:C45"/>
    <mergeCell ref="B46:C46"/>
    <mergeCell ref="B47:C47"/>
    <mergeCell ref="B48:C48"/>
    <mergeCell ref="B49:C49"/>
    <mergeCell ref="B53:C53"/>
    <mergeCell ref="B54:C54"/>
    <mergeCell ref="B55:C55"/>
    <mergeCell ref="B56:C56"/>
    <mergeCell ref="B57:C57"/>
  </mergeCells>
  <pageMargins left="0.7" right="0.7" top="0.75" bottom="0.75" header="0" footer="0"/>
  <pageSetup orientation="landscape"/>
  <headerFooter>
    <oddFooter>&amp;RStranica: &amp;P od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4</vt:i4>
      </vt:variant>
    </vt:vector>
  </HeadingPairs>
  <TitlesOfParts>
    <vt:vector size="14" baseType="lpstr">
      <vt:lpstr>Skriveni</vt:lpstr>
      <vt:lpstr>Upute</vt:lpstr>
      <vt:lpstr>RefStr</vt:lpstr>
      <vt:lpstr>PR-RAS</vt:lpstr>
      <vt:lpstr>BILANCA</vt:lpstr>
      <vt:lpstr>RAS-funkcijski</vt:lpstr>
      <vt:lpstr>P-VRIO</vt:lpstr>
      <vt:lpstr>OBVEZE</vt:lpstr>
      <vt:lpstr>Kont</vt:lpstr>
      <vt:lpstr>Promjene</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2022-04-01T05:14:30Z</dcterms:created>
  <dcterms:modified xsi:type="dcterms:W3CDTF">2025-01-31T11:46:16Z</dcterms:modified>
</cp:coreProperties>
</file>